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ulador FGTS" sheetId="1" r:id="rId4"/>
    <sheet state="hidden" name="Plan_apoio" sheetId="2" r:id="rId5"/>
    <sheet state="hidden" name="aux_alíquotas" sheetId="3" r:id="rId6"/>
    <sheet state="hidden" name="Feriados" sheetId="4" r:id="rId7"/>
  </sheets>
  <definedNames>
    <definedName name="_AMO_SingleObject_650956346_ROM_F0.SEC2.SQL_1.SEC1.BDY.Query_Results">#REF!</definedName>
    <definedName name="feriados2">Feriados!$F$2:$F$8</definedName>
    <definedName name="feriados">Feriados!$A$2:$A$1217</definedName>
    <definedName hidden="1" localSheetId="3" name="_xlnm._FilterDatabase">Feriados!$A$1:$C$1217</definedName>
  </definedNames>
  <calcPr/>
</workbook>
</file>

<file path=xl/sharedStrings.xml><?xml version="1.0" encoding="utf-8"?>
<sst xmlns="http://schemas.openxmlformats.org/spreadsheetml/2006/main" count="2495" uniqueCount="90">
  <si>
    <t>Simulador FGTS</t>
  </si>
  <si>
    <t>Data Proposta</t>
  </si>
  <si>
    <t>Preencher ao lado</t>
  </si>
  <si>
    <t>Versão 17.01.2024</t>
  </si>
  <si>
    <t>Valor Máximo Financiado</t>
  </si>
  <si>
    <t>Data Nascimento</t>
  </si>
  <si>
    <t>IOF Máximo</t>
  </si>
  <si>
    <t>Saldo FGTS</t>
  </si>
  <si>
    <t>Valor Financiado</t>
  </si>
  <si>
    <t>Qte. Parcelas Antecipadas</t>
  </si>
  <si>
    <r>
      <rPr>
        <rFont val="Century Gothic"/>
        <color rgb="FF3F3F3F"/>
        <sz val="10.0"/>
      </rPr>
      <t xml:space="preserve">Preencher ao lado (Sempre ao alterar o prazo clique em </t>
    </r>
    <r>
      <rPr>
        <rFont val="Century Gothic"/>
        <b/>
        <color theme="5"/>
        <sz val="10.0"/>
      </rPr>
      <t>Ajustar IOF</t>
    </r>
    <r>
      <rPr>
        <rFont val="Century Gothic"/>
        <color rgb="FF3F3F3F"/>
        <sz val="10.0"/>
      </rPr>
      <t>.)</t>
    </r>
  </si>
  <si>
    <t>IOF</t>
  </si>
  <si>
    <r>
      <rPr>
        <rFont val="Century Gothic"/>
        <b/>
        <color rgb="FF3F3F3F"/>
        <sz val="10.0"/>
      </rPr>
      <t>Tarifa de cadastro?</t>
    </r>
    <r>
      <rPr>
        <rFont val="Century Gothic"/>
        <b val="0"/>
        <color rgb="FF3F3F3F"/>
        <sz val="10.0"/>
      </rPr>
      <t xml:space="preserve"> (R$60)</t>
    </r>
  </si>
  <si>
    <t>NÃO</t>
  </si>
  <si>
    <r>
      <rPr>
        <rFont val="Century Gothic"/>
        <color rgb="FF3F3F3F"/>
        <sz val="10.0"/>
      </rPr>
      <t xml:space="preserve">Preencher ao lado (Sempre ao alterar o valor de Tarifa de cadastro clique em </t>
    </r>
    <r>
      <rPr>
        <rFont val="Century Gothic"/>
        <b/>
        <color theme="5"/>
        <sz val="10.0"/>
      </rPr>
      <t>Ajustar IOF</t>
    </r>
    <r>
      <rPr>
        <rFont val="Century Gothic"/>
        <color rgb="FF3F3F3F"/>
        <sz val="10.0"/>
      </rPr>
      <t>.)</t>
    </r>
  </si>
  <si>
    <r>
      <rPr>
        <rFont val="Century Gothic"/>
        <b/>
        <color rgb="FF3F3F3F"/>
        <sz val="10.0"/>
      </rPr>
      <t>Seguro?</t>
    </r>
    <r>
      <rPr>
        <rFont val="Century Gothic"/>
        <b val="0"/>
        <color rgb="FF3F3F3F"/>
        <sz val="10.0"/>
      </rPr>
      <t xml:space="preserve"> (5% Vlr. Liberado|Mín R$30)</t>
    </r>
  </si>
  <si>
    <t>SIM</t>
  </si>
  <si>
    <r>
      <rPr>
        <rFont val="Century Gothic"/>
        <color rgb="FF3F3F3F"/>
        <sz val="10.0"/>
      </rPr>
      <t xml:space="preserve">Preencher ao lado (Sempre ao alterar o valor de Seguro clique em </t>
    </r>
    <r>
      <rPr>
        <rFont val="Century Gothic"/>
        <b/>
        <color theme="5"/>
        <sz val="10.0"/>
      </rPr>
      <t>Ajustar IOF</t>
    </r>
    <r>
      <rPr>
        <rFont val="Century Gothic"/>
        <color rgb="FF3F3F3F"/>
        <sz val="10.0"/>
      </rPr>
      <t>.)</t>
    </r>
  </si>
  <si>
    <t>Taxa de Juros a.m</t>
  </si>
  <si>
    <r>
      <rPr>
        <rFont val="Century Gothic"/>
        <color rgb="FF3F3F3F"/>
        <sz val="10.0"/>
      </rPr>
      <t xml:space="preserve">Preencher ao lado (Sempre ao alterar a tabela clique em </t>
    </r>
    <r>
      <rPr>
        <rFont val="Century Gothic"/>
        <b/>
        <color theme="5"/>
        <sz val="10.0"/>
      </rPr>
      <t>Ajustar IOF</t>
    </r>
    <r>
      <rPr>
        <rFont val="Century Gothic"/>
        <color rgb="FF3F3F3F"/>
        <sz val="10.0"/>
      </rPr>
      <t>.)</t>
    </r>
  </si>
  <si>
    <t>Valor Máximo Liberado</t>
  </si>
  <si>
    <t>Valor Solicitado</t>
  </si>
  <si>
    <r>
      <rPr>
        <rFont val="Century Gothic"/>
        <color rgb="FF3F3F3F"/>
        <sz val="10.0"/>
      </rPr>
      <t xml:space="preserve">Preencher ao lado (Sempre ao alterar o valor solicitado clique em </t>
    </r>
    <r>
      <rPr>
        <rFont val="Century Gothic"/>
        <b/>
        <color theme="5"/>
        <sz val="10.0"/>
      </rPr>
      <t>Ajustar IOF</t>
    </r>
    <r>
      <rPr>
        <rFont val="Century Gothic"/>
        <color rgb="FF3F3F3F"/>
        <sz val="10.0"/>
      </rPr>
      <t>.)</t>
    </r>
  </si>
  <si>
    <t>Vlr solicitado real (+TC)</t>
  </si>
  <si>
    <t>Tarifa de cadastro (Valor Solicitado)</t>
  </si>
  <si>
    <t>Seguro (Valor Líquido)</t>
  </si>
  <si>
    <t>Fluxo FGTS</t>
  </si>
  <si>
    <t>Cálculo do IOF</t>
  </si>
  <si>
    <t>PMT</t>
  </si>
  <si>
    <t>PMT CAIXA</t>
  </si>
  <si>
    <t>Alíquota</t>
  </si>
  <si>
    <t>PMT Ad.</t>
  </si>
  <si>
    <t>Juros 
Operação &lt;&gt;EM</t>
  </si>
  <si>
    <t>Anos</t>
  </si>
  <si>
    <t>Venc.</t>
  </si>
  <si>
    <t># dias próximo vencimento</t>
  </si>
  <si>
    <t>PMT 
% Alíquota</t>
  </si>
  <si>
    <t>Dias EMP</t>
  </si>
  <si>
    <t>Sdo EMP</t>
  </si>
  <si>
    <t>Juros EMP</t>
  </si>
  <si>
    <t>Amort EMP
(Principal PMT)</t>
  </si>
  <si>
    <t>Sdev</t>
  </si>
  <si>
    <t>IOF dia</t>
  </si>
  <si>
    <t>IOF Parcelado</t>
  </si>
  <si>
    <t>Vlr IOF 
Parcelado</t>
  </si>
  <si>
    <t>PARCELA</t>
  </si>
  <si>
    <t>VENCIMENTO</t>
  </si>
  <si>
    <t>FLUXO PARCELAS 
MÁXIMO FGTS</t>
  </si>
  <si>
    <t>VALOR LIBERADO*
MÁXIMO</t>
  </si>
  <si>
    <t>FLUXO PARCELAS 
SOLICITADO FGTS</t>
  </si>
  <si>
    <t>VALOR LIBERADO
SOLICITADO</t>
  </si>
  <si>
    <t>IOF parcelado</t>
  </si>
  <si>
    <t>IOF à vista</t>
  </si>
  <si>
    <t>TARIFA DE CADASTRO</t>
  </si>
  <si>
    <t>IOF total</t>
  </si>
  <si>
    <t>VALOR SOLICITADO</t>
  </si>
  <si>
    <t>SEGURO</t>
  </si>
  <si>
    <t>VALOR LÍQUIDO FINAL</t>
  </si>
  <si>
    <t>*Valor máximo liberado considerando um cliente já BMG (Sem cobrança de tarifa de cadastro) e não optante pelo seguro</t>
  </si>
  <si>
    <t>Tx Juros a.d.</t>
  </si>
  <si>
    <t>Valor bruto</t>
  </si>
  <si>
    <t>Normal</t>
  </si>
  <si>
    <t>Qte. parcelas</t>
  </si>
  <si>
    <t>Tx Juros a.m</t>
  </si>
  <si>
    <t>Valor liberado</t>
  </si>
  <si>
    <t>Fluxo de amortização do valor tomado</t>
  </si>
  <si>
    <t>Saldo Faixa início</t>
  </si>
  <si>
    <t>Saldo faixa fim</t>
  </si>
  <si>
    <t>Parcela Adicional</t>
  </si>
  <si>
    <t>Data</t>
  </si>
  <si>
    <t>Dia da Semana</t>
  </si>
  <si>
    <t>Feriado</t>
  </si>
  <si>
    <t>segunda-feira</t>
  </si>
  <si>
    <t>Confraternização Universal</t>
  </si>
  <si>
    <t>Carnaval</t>
  </si>
  <si>
    <t>terça-feira</t>
  </si>
  <si>
    <t>sexta-feira</t>
  </si>
  <si>
    <t>Paixão de Cristo</t>
  </si>
  <si>
    <t>sábado</t>
  </si>
  <si>
    <t>Tiradentes</t>
  </si>
  <si>
    <t>Dia do Trabalho</t>
  </si>
  <si>
    <t>quinta-feira</t>
  </si>
  <si>
    <t>Corpus Christi</t>
  </si>
  <si>
    <t>Independência do Brasil</t>
  </si>
  <si>
    <t>Nossa Sr.a Aparecida - Padroeira do Brasil</t>
  </si>
  <si>
    <t>Finados</t>
  </si>
  <si>
    <t>Proclamação da República</t>
  </si>
  <si>
    <t>Natal</t>
  </si>
  <si>
    <t>domingo</t>
  </si>
  <si>
    <t>quarta-feira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</si>
</sst>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3">
    <numFmt numFmtId="164" formatCode="_-&quot;R$&quot;\ * #,##0.00_-;\-&quot;R$&quot;\ * #,##0.00_-;_-&quot;R$&quot;\ * &quot;-&quot;??_-;_-@"/>
    <numFmt numFmtId="165" formatCode="&quot;R$&quot;\ #,##0.00;[Red]\-&quot;R$&quot;\ #,##0.00"/>
    <numFmt numFmtId="166" formatCode="_-* #,##0_-;\-* #,##0_-;_-* &quot;-&quot;??_-;_-@"/>
    <numFmt numFmtId="167" formatCode="_(* #,##0.00_);_(* \(#,##0.00\);_(* &quot;-&quot;??_);_(@_)"/>
    <numFmt numFmtId="168" formatCode="_(* #,##0_);_(* \(#,##0\);_(* &quot;-&quot;??_);_(@_)"/>
    <numFmt numFmtId="169" formatCode="0.0000%"/>
    <numFmt numFmtId="170" formatCode="0.00000%"/>
    <numFmt numFmtId="171" formatCode="_-&quot;R$&quot;\ * #,##0_-;\-&quot;R$&quot;\ * #,##0_-;_-&quot;R$&quot;\ * &quot;-&quot;??_-;_-@"/>
    <numFmt numFmtId="172" formatCode="0.0"/>
    <numFmt numFmtId="173" formatCode="0.0%"/>
    <numFmt numFmtId="174" formatCode="_-* #,##0.00_-;\-* #,##0.00_-;_-* &quot;-&quot;??_-;_-@"/>
    <numFmt numFmtId="175" formatCode="0.000000%"/>
    <numFmt numFmtId="176" formatCode="_-* #,##0.0000_-;\-* #,##0.0000_-;_-* &quot;-&quot;????_-;_-@"/>
  </numFmts>
  <fonts count="26">
    <font>
      <sz val="11.0"/>
      <color theme="1"/>
      <name val="Calibri"/>
      <scheme val="minor"/>
    </font>
    <font>
      <sz val="10.0"/>
      <color theme="1"/>
      <name val="Century Gothic"/>
    </font>
    <font>
      <b/>
      <sz val="22.0"/>
      <color theme="0"/>
      <name val="Century Gothic"/>
    </font>
    <font/>
    <font>
      <sz val="10.0"/>
      <color rgb="FFBFBFBF"/>
      <name val="Century Gothic"/>
    </font>
    <font>
      <b/>
      <sz val="10.0"/>
      <color rgb="FF3F3F3F"/>
      <name val="Century Gothic"/>
    </font>
    <font>
      <b/>
      <sz val="10.0"/>
      <color rgb="FFC00000"/>
      <name val="Century Gothic"/>
    </font>
    <font>
      <sz val="10.0"/>
      <color rgb="FF3F3F3F"/>
      <name val="Century Gothic"/>
    </font>
    <font>
      <i/>
      <sz val="8.0"/>
      <color rgb="FF3F3F3F"/>
      <name val="Century Gothic"/>
    </font>
    <font>
      <b/>
      <sz val="10.0"/>
      <color theme="1"/>
      <name val="Century Gothic"/>
    </font>
    <font>
      <b/>
      <sz val="10.0"/>
      <color rgb="FFD8D8D8"/>
      <name val="Century Gothic"/>
    </font>
    <font>
      <b/>
      <sz val="10.0"/>
      <color theme="0"/>
      <name val="Century Gothic"/>
    </font>
    <font>
      <sz val="10.0"/>
      <color rgb="FFD8D8D8"/>
      <name val="Century Gothic"/>
    </font>
    <font>
      <sz val="10.0"/>
      <color theme="8"/>
      <name val="Century Gothic"/>
    </font>
    <font>
      <sz val="10.0"/>
      <color rgb="FFDADADA"/>
      <name val="Century Gothic"/>
    </font>
    <font>
      <b/>
      <sz val="10.0"/>
      <color rgb="FF7030A0"/>
      <name val="Century Gothic"/>
    </font>
    <font>
      <i/>
      <sz val="9.0"/>
      <color theme="1"/>
      <name val="Century Gothic"/>
    </font>
    <font>
      <b/>
      <sz val="10.0"/>
      <color theme="8"/>
      <name val="Century Gothic"/>
    </font>
    <font>
      <sz val="10.0"/>
      <color rgb="FFD0CECE"/>
      <name val="Century Gothic"/>
    </font>
    <font>
      <sz val="10.0"/>
      <color rgb="FFFF0000"/>
      <name val="Century Gothic"/>
    </font>
    <font>
      <sz val="10.0"/>
      <color rgb="FF7F7F7F"/>
      <name val="Century Gothic"/>
    </font>
    <font>
      <b/>
      <sz val="9.0"/>
      <color rgb="FF000000"/>
      <name val="Arial"/>
    </font>
    <font>
      <sz val="11.0"/>
      <color rgb="FF000000"/>
      <name val="Calibri"/>
    </font>
    <font>
      <sz val="11.0"/>
      <color theme="1"/>
      <name val="Calibri"/>
    </font>
    <font>
      <color theme="1"/>
      <name val="Calibri"/>
      <scheme val="minor"/>
    </font>
    <font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rgb="FFFDE9D9"/>
        <bgColor rgb="FFFDE9D9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</border>
    <border>
      <left/>
      <right style="medium">
        <color rgb="FF808080"/>
      </right>
      <top style="medium">
        <color rgb="FF808080"/>
      </top>
      <bottom style="medium">
        <color rgb="FF808080"/>
      </bottom>
    </border>
    <border>
      <left/>
      <right style="medium">
        <color rgb="FF969696"/>
      </right>
      <top style="medium">
        <color rgb="FF808080"/>
      </top>
      <bottom style="medium">
        <color rgb="FF80808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3" fontId="5" numFmtId="0" xfId="0" applyAlignment="1" applyBorder="1" applyFill="1" applyFont="1">
      <alignment vertical="center"/>
    </xf>
    <xf borderId="1" fillId="3" fontId="6" numFmtId="14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center"/>
    </xf>
    <xf borderId="0" fillId="0" fontId="7" numFmtId="164" xfId="0" applyAlignment="1" applyFont="1" applyNumberFormat="1">
      <alignment horizontal="center" vertical="center"/>
    </xf>
    <xf borderId="0" fillId="0" fontId="5" numFmtId="0" xfId="0" applyAlignment="1" applyFont="1">
      <alignment vertical="center"/>
    </xf>
    <xf borderId="0" fillId="0" fontId="6" numFmtId="14" xfId="0" applyAlignment="1" applyFont="1" applyNumberFormat="1">
      <alignment horizontal="center" vertical="center"/>
    </xf>
    <xf borderId="1" fillId="3" fontId="7" numFmtId="0" xfId="0" applyAlignment="1" applyBorder="1" applyFont="1">
      <alignment vertical="center"/>
    </xf>
    <xf borderId="1" fillId="3" fontId="7" numFmtId="164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left" vertical="center"/>
    </xf>
    <xf borderId="1" fillId="3" fontId="6" numFmtId="165" xfId="0" applyAlignment="1" applyBorder="1" applyFont="1" applyNumberFormat="1">
      <alignment horizontal="center" vertical="center"/>
    </xf>
    <xf borderId="0" fillId="0" fontId="1" numFmtId="166" xfId="0" applyAlignment="1" applyFont="1" applyNumberFormat="1">
      <alignment vertical="center"/>
    </xf>
    <xf borderId="0" fillId="0" fontId="1" numFmtId="167" xfId="0" applyAlignment="1" applyFont="1" applyNumberFormat="1">
      <alignment vertical="center"/>
    </xf>
    <xf borderId="0" fillId="0" fontId="1" numFmtId="168" xfId="0" applyAlignment="1" applyFont="1" applyNumberFormat="1">
      <alignment vertical="center"/>
    </xf>
    <xf borderId="0" fillId="0" fontId="7" numFmtId="164" xfId="0" applyAlignment="1" applyFont="1" applyNumberFormat="1">
      <alignment vertical="center"/>
    </xf>
    <xf borderId="0" fillId="0" fontId="6" numFmtId="3" xfId="0" applyAlignment="1" applyFont="1" applyNumberFormat="1">
      <alignment horizontal="center" vertical="center"/>
    </xf>
    <xf borderId="1" fillId="3" fontId="7" numFmtId="164" xfId="0" applyAlignment="1" applyBorder="1" applyFont="1" applyNumberFormat="1">
      <alignment vertical="center"/>
    </xf>
    <xf borderId="1" fillId="3" fontId="6" numFmtId="3" xfId="0" applyAlignment="1" applyBorder="1" applyFont="1" applyNumberFormat="1">
      <alignment horizontal="center" vertical="center"/>
    </xf>
    <xf borderId="0" fillId="0" fontId="7" numFmtId="10" xfId="0" applyAlignment="1" applyFont="1" applyNumberFormat="1">
      <alignment horizontal="center" vertical="center"/>
    </xf>
    <xf borderId="1" fillId="3" fontId="6" numFmtId="10" xfId="0" applyAlignment="1" applyBorder="1" applyFont="1" applyNumberFormat="1">
      <alignment horizontal="center" vertical="center"/>
    </xf>
    <xf borderId="0" fillId="0" fontId="7" numFmtId="167" xfId="0" applyAlignment="1" applyFont="1" applyNumberFormat="1">
      <alignment vertical="center"/>
    </xf>
    <xf borderId="0" fillId="0" fontId="5" numFmtId="10" xfId="0" applyAlignment="1" applyFont="1" applyNumberFormat="1">
      <alignment horizontal="center" vertical="center"/>
    </xf>
    <xf borderId="1" fillId="4" fontId="7" numFmtId="0" xfId="0" applyAlignment="1" applyBorder="1" applyFill="1" applyFont="1">
      <alignment vertical="center"/>
    </xf>
    <xf borderId="1" fillId="4" fontId="7" numFmtId="165" xfId="0" applyAlignment="1" applyBorder="1" applyFont="1" applyNumberFormat="1">
      <alignment horizontal="center" vertical="center"/>
    </xf>
    <xf borderId="0" fillId="0" fontId="6" numFmtId="165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1" numFmtId="10" xfId="0" applyAlignment="1" applyFont="1" applyNumberFormat="1">
      <alignment vertical="center"/>
    </xf>
    <xf borderId="0" fillId="0" fontId="7" numFmtId="165" xfId="0" applyAlignment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1" fillId="3" fontId="1" numFmtId="165" xfId="0" applyAlignment="1" applyBorder="1" applyFont="1" applyNumberFormat="1">
      <alignment horizontal="center" vertical="center"/>
    </xf>
    <xf borderId="2" fillId="5" fontId="9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shrinkToFit="0" vertical="center" wrapText="1"/>
    </xf>
    <xf borderId="1" fillId="4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" fillId="4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horizontal="center" vertical="center"/>
    </xf>
    <xf borderId="1" fillId="2" fontId="11" numFmtId="0" xfId="0" applyAlignment="1" applyBorder="1" applyFont="1">
      <alignment vertical="center"/>
    </xf>
    <xf borderId="1" fillId="2" fontId="11" numFmtId="0" xfId="0" applyAlignment="1" applyBorder="1" applyFont="1">
      <alignment horizontal="center" shrinkToFit="0" vertical="center" wrapText="1"/>
    </xf>
    <xf borderId="0" fillId="0" fontId="1" numFmtId="1" xfId="0" applyAlignment="1" applyFont="1" applyNumberFormat="1">
      <alignment horizontal="center" vertical="center"/>
    </xf>
    <xf borderId="0" fillId="0" fontId="11" numFmtId="164" xfId="0" applyAlignment="1" applyFont="1" applyNumberFormat="1">
      <alignment vertical="center"/>
    </xf>
    <xf borderId="0" fillId="0" fontId="1" numFmtId="10" xfId="0" applyAlignment="1" applyFont="1" applyNumberFormat="1">
      <alignment horizontal="center" vertical="center"/>
    </xf>
    <xf borderId="0" fillId="0" fontId="12" numFmtId="167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3" numFmtId="14" xfId="0" applyAlignment="1" applyFont="1" applyNumberForma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8" fillId="0" fontId="1" numFmtId="0" xfId="0" applyAlignment="1" applyBorder="1" applyFont="1">
      <alignment horizontal="center" vertical="center"/>
    </xf>
    <xf borderId="8" fillId="0" fontId="9" numFmtId="169" xfId="0" applyAlignment="1" applyBorder="1" applyFont="1" applyNumberFormat="1">
      <alignment horizontal="center" vertical="center"/>
    </xf>
    <xf borderId="8" fillId="0" fontId="1" numFmtId="0" xfId="0" applyAlignment="1" applyBorder="1" applyFont="1">
      <alignment vertical="center"/>
    </xf>
    <xf borderId="1" fillId="4" fontId="1" numFmtId="1" xfId="0" applyAlignment="1" applyBorder="1" applyFont="1" applyNumberFormat="1">
      <alignment horizontal="center" vertical="center"/>
    </xf>
    <xf borderId="1" fillId="4" fontId="1" numFmtId="164" xfId="0" applyAlignment="1" applyBorder="1" applyFont="1" applyNumberFormat="1">
      <alignment vertical="center"/>
    </xf>
    <xf borderId="1" fillId="4" fontId="1" numFmtId="9" xfId="0" applyAlignment="1" applyBorder="1" applyFont="1" applyNumberFormat="1">
      <alignment horizontal="center" vertical="center"/>
    </xf>
    <xf borderId="0" fillId="0" fontId="12" numFmtId="164" xfId="0" applyAlignment="1" applyFont="1" applyNumberFormat="1">
      <alignment horizontal="center" vertical="center"/>
    </xf>
    <xf borderId="1" fillId="4" fontId="1" numFmtId="14" xfId="0" applyAlignment="1" applyBorder="1" applyFont="1" applyNumberFormat="1">
      <alignment horizontal="center" vertical="center"/>
    </xf>
    <xf borderId="8" fillId="0" fontId="1" numFmtId="170" xfId="0" applyAlignment="1" applyBorder="1" applyFont="1" applyNumberFormat="1">
      <alignment horizontal="center" vertical="center"/>
    </xf>
    <xf borderId="8" fillId="0" fontId="1" numFmtId="169" xfId="0" applyAlignment="1" applyBorder="1" applyFont="1" applyNumberFormat="1">
      <alignment horizontal="center" vertical="center"/>
    </xf>
    <xf borderId="8" fillId="0" fontId="1" numFmtId="164" xfId="0" applyAlignment="1" applyBorder="1" applyFont="1" applyNumberFormat="1">
      <alignment vertical="center"/>
    </xf>
    <xf borderId="1" fillId="4" fontId="7" numFmtId="1" xfId="0" applyAlignment="1" applyBorder="1" applyFont="1" applyNumberFormat="1">
      <alignment horizontal="center" vertical="center"/>
    </xf>
    <xf borderId="1" fillId="4" fontId="7" numFmtId="14" xfId="0" applyAlignment="1" applyBorder="1" applyFont="1" applyNumberFormat="1">
      <alignment horizontal="center" vertical="center"/>
    </xf>
    <xf borderId="1" fillId="4" fontId="7" numFmtId="164" xfId="0" applyAlignment="1" applyBorder="1" applyFont="1" applyNumberFormat="1">
      <alignment vertical="center"/>
    </xf>
    <xf borderId="1" fillId="4" fontId="7" numFmtId="164" xfId="0" applyAlignment="1" applyBorder="1" applyFont="1" applyNumberFormat="1">
      <alignment horizontal="center" vertical="center"/>
    </xf>
    <xf borderId="0" fillId="0" fontId="1" numFmtId="9" xfId="0" applyAlignment="1" applyFont="1" applyNumberForma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0" fillId="0" fontId="7" numFmtId="1" xfId="0" applyAlignment="1" applyFont="1" applyNumberFormat="1">
      <alignment horizontal="center" vertical="center"/>
    </xf>
    <xf borderId="0" fillId="0" fontId="7" numFmtId="14" xfId="0" applyAlignment="1" applyFont="1" applyNumberFormat="1">
      <alignment horizontal="center" vertical="center"/>
    </xf>
    <xf borderId="1" fillId="4" fontId="1" numFmtId="0" xfId="0" applyAlignment="1" applyBorder="1" applyFont="1">
      <alignment vertical="center"/>
    </xf>
    <xf borderId="1" fillId="4" fontId="9" numFmtId="164" xfId="0" applyAlignment="1" applyBorder="1" applyFont="1" applyNumberFormat="1">
      <alignment vertical="center"/>
    </xf>
    <xf borderId="1" fillId="4" fontId="1" numFmtId="9" xfId="0" applyAlignment="1" applyBorder="1" applyFont="1" applyNumberFormat="1">
      <alignment vertical="center"/>
    </xf>
    <xf borderId="1" fillId="4" fontId="1" numFmtId="171" xfId="0" applyAlignment="1" applyBorder="1" applyFont="1" applyNumberFormat="1">
      <alignment vertical="center"/>
    </xf>
    <xf borderId="1" fillId="4" fontId="12" numFmtId="164" xfId="0" applyAlignment="1" applyBorder="1" applyFont="1" applyNumberFormat="1">
      <alignment horizontal="center" vertical="center"/>
    </xf>
    <xf borderId="1" fillId="4" fontId="12" numFmtId="172" xfId="0" applyAlignment="1" applyBorder="1" applyFont="1" applyNumberFormat="1">
      <alignment horizontal="center" vertical="center"/>
    </xf>
    <xf borderId="1" fillId="4" fontId="12" numFmtId="0" xfId="0" applyAlignment="1" applyBorder="1" applyFont="1">
      <alignment vertical="center"/>
    </xf>
    <xf borderId="1" fillId="4" fontId="12" numFmtId="164" xfId="0" applyAlignment="1" applyBorder="1" applyFont="1" applyNumberFormat="1">
      <alignment vertical="center"/>
    </xf>
    <xf borderId="1" fillId="4" fontId="5" numFmtId="0" xfId="0" applyAlignment="1" applyBorder="1" applyFont="1">
      <alignment vertical="center"/>
    </xf>
    <xf borderId="1" fillId="4" fontId="5" numFmtId="164" xfId="0" applyAlignment="1" applyBorder="1" applyFont="1" applyNumberFormat="1">
      <alignment vertical="center"/>
    </xf>
    <xf borderId="1" fillId="4" fontId="5" numFmtId="164" xfId="0" applyAlignment="1" applyBorder="1" applyFont="1" applyNumberFormat="1">
      <alignment horizontal="center" vertical="center"/>
    </xf>
    <xf borderId="0" fillId="0" fontId="1" numFmtId="169" xfId="0" applyAlignment="1" applyFont="1" applyNumberFormat="1">
      <alignment vertical="center"/>
    </xf>
    <xf borderId="0" fillId="0" fontId="14" numFmtId="167" xfId="0" applyAlignment="1" applyFont="1" applyNumberFormat="1">
      <alignment vertical="center"/>
    </xf>
    <xf borderId="0" fillId="0" fontId="1" numFmtId="4" xfId="0" applyAlignment="1" applyFont="1" applyNumberFormat="1">
      <alignment vertical="center"/>
    </xf>
    <xf borderId="8" fillId="0" fontId="1" numFmtId="0" xfId="0" applyAlignment="1" applyBorder="1" applyFont="1">
      <alignment horizontal="right" vertical="center"/>
    </xf>
    <xf borderId="0" fillId="0" fontId="1" numFmtId="173" xfId="0" applyAlignment="1" applyFont="1" applyNumberFormat="1">
      <alignment horizontal="center" vertical="center"/>
    </xf>
    <xf borderId="0" fillId="0" fontId="1" numFmtId="14" xfId="0" applyAlignment="1" applyFont="1" applyNumberFormat="1">
      <alignment vertical="center"/>
    </xf>
    <xf borderId="0" fillId="0" fontId="14" numFmtId="0" xfId="0" applyAlignment="1" applyFont="1">
      <alignment vertical="center"/>
    </xf>
    <xf borderId="0" fillId="0" fontId="1" numFmtId="174" xfId="0" applyAlignment="1" applyFont="1" applyNumberFormat="1">
      <alignment vertical="center"/>
    </xf>
    <xf borderId="0" fillId="0" fontId="9" numFmtId="164" xfId="0" applyAlignment="1" applyFont="1" applyNumberFormat="1">
      <alignment vertical="center"/>
    </xf>
    <xf borderId="8" fillId="0" fontId="9" numFmtId="0" xfId="0" applyAlignment="1" applyBorder="1" applyFont="1">
      <alignment horizontal="right" vertical="center"/>
    </xf>
    <xf borderId="8" fillId="0" fontId="9" numFmtId="164" xfId="0" applyAlignment="1" applyBorder="1" applyFont="1" applyNumberFormat="1">
      <alignment vertical="center"/>
    </xf>
    <xf borderId="1" fillId="2" fontId="11" numFmtId="164" xfId="0" applyAlignment="1" applyBorder="1" applyFont="1" applyNumberFormat="1">
      <alignment vertical="center"/>
    </xf>
    <xf borderId="0" fillId="0" fontId="15" numFmtId="0" xfId="0" applyAlignment="1" applyFont="1">
      <alignment vertical="center"/>
    </xf>
    <xf borderId="1" fillId="2" fontId="11" numFmtId="164" xfId="0" applyAlignment="1" applyBorder="1" applyFont="1" applyNumberFormat="1">
      <alignment horizontal="center" vertical="center"/>
    </xf>
    <xf borderId="0" fillId="0" fontId="16" numFmtId="0" xfId="0" applyAlignment="1" applyFont="1">
      <alignment vertical="center"/>
    </xf>
    <xf borderId="0" fillId="0" fontId="1" numFmtId="175" xfId="0" applyAlignment="1" applyFont="1" applyNumberFormat="1">
      <alignment vertical="center"/>
    </xf>
    <xf borderId="0" fillId="0" fontId="1" numFmtId="165" xfId="0" applyAlignment="1" applyFont="1" applyNumberFormat="1">
      <alignment vertical="center"/>
    </xf>
    <xf borderId="0" fillId="0" fontId="13" numFmtId="0" xfId="0" applyAlignment="1" applyFont="1">
      <alignment vertical="center"/>
    </xf>
    <xf borderId="0" fillId="0" fontId="13" numFmtId="175" xfId="0" applyAlignment="1" applyFont="1" applyNumberFormat="1">
      <alignment vertical="center"/>
    </xf>
    <xf borderId="0" fillId="0" fontId="13" numFmtId="170" xfId="0" applyAlignment="1" applyFont="1" applyNumberFormat="1">
      <alignment horizontal="left" vertical="center"/>
    </xf>
    <xf borderId="0" fillId="0" fontId="13" numFmtId="164" xfId="0" applyAlignment="1" applyFont="1" applyNumberFormat="1">
      <alignment vertical="center"/>
    </xf>
    <xf borderId="0" fillId="0" fontId="17" numFmtId="10" xfId="0" applyAlignment="1" applyFont="1" applyNumberFormat="1">
      <alignment vertical="center"/>
    </xf>
    <xf borderId="1" fillId="6" fontId="1" numFmtId="10" xfId="0" applyAlignment="1" applyBorder="1" applyFill="1" applyFont="1" applyNumberFormat="1">
      <alignment horizontal="center" vertical="center"/>
    </xf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5" fillId="5" fontId="9" numFmtId="0" xfId="0" applyAlignment="1" applyBorder="1" applyFont="1">
      <alignment horizontal="center" vertical="center"/>
    </xf>
    <xf borderId="8" fillId="0" fontId="15" numFmtId="14" xfId="0" applyAlignment="1" applyBorder="1" applyFont="1" applyNumberFormat="1">
      <alignment horizontal="center"/>
    </xf>
    <xf borderId="8" fillId="0" fontId="9" numFmtId="0" xfId="0" applyAlignment="1" applyBorder="1" applyFont="1">
      <alignment horizontal="left" vertical="center"/>
    </xf>
    <xf borderId="8" fillId="0" fontId="1" numFmtId="3" xfId="0" applyAlignment="1" applyBorder="1" applyFont="1" applyNumberFormat="1">
      <alignment vertical="center"/>
    </xf>
    <xf borderId="8" fillId="0" fontId="17" numFmtId="0" xfId="0" applyAlignment="1" applyBorder="1" applyFont="1">
      <alignment vertical="center"/>
    </xf>
    <xf borderId="8" fillId="0" fontId="17" numFmtId="10" xfId="0" applyAlignment="1" applyBorder="1" applyFont="1" applyNumberFormat="1">
      <alignment vertical="center"/>
    </xf>
    <xf borderId="0" fillId="0" fontId="12" numFmtId="167" xfId="0" applyAlignment="1" applyFont="1" applyNumberFormat="1">
      <alignment vertical="center"/>
    </xf>
    <xf borderId="8" fillId="0" fontId="17" numFmtId="164" xfId="0" applyAlignment="1" applyBorder="1" applyFont="1" applyNumberFormat="1">
      <alignment vertical="center"/>
    </xf>
    <xf borderId="1" fillId="6" fontId="1" numFmtId="173" xfId="0" applyAlignment="1" applyBorder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  <xf borderId="1" fillId="4" fontId="1" numFmtId="0" xfId="0" applyAlignment="1" applyBorder="1" applyFont="1">
      <alignment horizontal="center" vertical="center"/>
    </xf>
    <xf borderId="0" fillId="0" fontId="1" numFmtId="9" xfId="0" applyAlignment="1" applyFont="1" applyNumberFormat="1">
      <alignment vertical="center"/>
    </xf>
    <xf borderId="0" fillId="0" fontId="1" numFmtId="171" xfId="0" applyAlignment="1" applyFont="1" applyNumberFormat="1">
      <alignment vertical="center"/>
    </xf>
    <xf borderId="0" fillId="0" fontId="12" numFmtId="172" xfId="0" applyAlignment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2" numFmtId="164" xfId="0" applyAlignment="1" applyFont="1" applyNumberFormat="1">
      <alignment vertical="center"/>
    </xf>
    <xf borderId="0" fillId="0" fontId="13" numFmtId="175" xfId="0" applyAlignment="1" applyFont="1" applyNumberFormat="1">
      <alignment horizontal="left" vertical="center"/>
    </xf>
    <xf borderId="0" fillId="0" fontId="13" numFmtId="9" xfId="0" applyAlignment="1" applyFont="1" applyNumberFormat="1">
      <alignment horizontal="center" vertical="center"/>
    </xf>
    <xf borderId="0" fillId="0" fontId="14" numFmtId="10" xfId="0" applyAlignment="1" applyFont="1" applyNumberFormat="1">
      <alignment vertical="center"/>
    </xf>
    <xf borderId="0" fillId="0" fontId="12" numFmtId="0" xfId="0" applyAlignment="1" applyFont="1">
      <alignment horizontal="center" vertical="center"/>
    </xf>
    <xf borderId="0" fillId="0" fontId="12" numFmtId="10" xfId="0" applyAlignment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4" numFmtId="169" xfId="0" applyAlignment="1" applyFont="1" applyNumberFormat="1">
      <alignment vertical="center"/>
    </xf>
    <xf borderId="0" fillId="0" fontId="1" numFmtId="176" xfId="0" applyAlignment="1" applyFont="1" applyNumberFormat="1">
      <alignment vertical="center"/>
    </xf>
    <xf borderId="0" fillId="0" fontId="1" numFmtId="3" xfId="0" applyAlignment="1" applyFont="1" applyNumberFormat="1">
      <alignment vertical="center"/>
    </xf>
    <xf borderId="1" fillId="7" fontId="1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4" xfId="0" applyAlignment="1" applyFont="1" applyNumberFormat="1">
      <alignment horizontal="left" vertical="center"/>
    </xf>
    <xf borderId="1" fillId="4" fontId="1" numFmtId="0" xfId="0" applyAlignment="1" applyBorder="1" applyFont="1">
      <alignment horizontal="left" vertical="center"/>
    </xf>
    <xf borderId="1" fillId="4" fontId="1" numFmtId="4" xfId="0" applyAlignment="1" applyBorder="1" applyFont="1" applyNumberFormat="1">
      <alignment horizontal="left" vertical="center"/>
    </xf>
    <xf borderId="1" fillId="4" fontId="1" numFmtId="164" xfId="0" applyAlignment="1" applyBorder="1" applyFont="1" applyNumberFormat="1">
      <alignment horizontal="center" vertical="center"/>
    </xf>
    <xf borderId="9" fillId="8" fontId="21" numFmtId="0" xfId="0" applyAlignment="1" applyBorder="1" applyFill="1" applyFont="1">
      <alignment horizontal="left" shrinkToFit="0" wrapText="1"/>
    </xf>
    <xf borderId="10" fillId="8" fontId="21" numFmtId="0" xfId="0" applyAlignment="1" applyBorder="1" applyFont="1">
      <alignment horizontal="left" shrinkToFit="0" wrapText="1"/>
    </xf>
    <xf borderId="11" fillId="8" fontId="21" numFmtId="0" xfId="0" applyAlignment="1" applyBorder="1" applyFont="1">
      <alignment horizontal="left" shrinkToFit="0" wrapText="1"/>
    </xf>
    <xf borderId="1" fillId="9" fontId="22" numFmtId="14" xfId="0" applyBorder="1" applyFill="1" applyFont="1" applyNumberFormat="1"/>
    <xf borderId="1" fillId="9" fontId="22" numFmtId="0" xfId="0" applyBorder="1" applyFont="1"/>
    <xf borderId="0" fillId="0" fontId="23" numFmtId="14" xfId="0" applyFont="1" applyNumberFormat="1"/>
    <xf borderId="0" fillId="0" fontId="22" numFmtId="14" xfId="0" applyFont="1" applyNumberFormat="1"/>
    <xf borderId="0" fillId="0" fontId="22" numFmtId="0" xfId="0" applyFont="1"/>
    <xf borderId="0" fillId="0" fontId="24" numFmtId="0" xfId="0" applyFont="1"/>
    <xf borderId="0" fillId="0" fontId="21" numFmtId="0" xfId="0" applyFont="1"/>
    <xf borderId="0" fillId="0" fontId="25" numFmtId="0" xfId="0" applyFont="1"/>
  </cellXfs>
  <cellStyles count="1">
    <cellStyle xfId="0" name="Normal" builtinId="0"/>
  </cellStyles>
  <dxfs count="2">
    <dxf>
      <font>
        <b/>
        <color rgb="FFFF0000"/>
      </font>
      <fill>
        <patternFill patternType="solid">
          <fgColor rgb="FFFFFF00"/>
          <bgColor rgb="FFFFFF00"/>
        </patternFill>
      </fill>
      <border/>
    </dxf>
    <dxf>
      <font>
        <b/>
        <strike/>
        <color rgb="FFFF0000"/>
      </font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28575</xdr:colOff>
      <xdr:row>9</xdr:row>
      <xdr:rowOff>9525</xdr:rowOff>
    </xdr:from>
    <xdr:ext cx="2057400" cy="200025"/>
    <xdr:sp>
      <xdr:nvSpPr>
        <xdr:cNvPr id="3" name="Shape 3"/>
        <xdr:cNvSpPr/>
      </xdr:nvSpPr>
      <xdr:spPr>
        <a:xfrm>
          <a:off x="4322063" y="3684750"/>
          <a:ext cx="2047875" cy="190500"/>
        </a:xfrm>
        <a:prstGeom prst="roundRect">
          <a:avLst>
            <a:gd fmla="val 16667" name="adj"/>
          </a:avLst>
        </a:prstGeom>
        <a:gradFill>
          <a:gsLst>
            <a:gs pos="0">
              <a:srgbClr val="F08B54"/>
            </a:gs>
            <a:gs pos="50000">
              <a:srgbClr val="F67A26"/>
            </a:gs>
            <a:gs pos="100000">
              <a:srgbClr val="E36A18"/>
            </a:gs>
          </a:gsLst>
          <a:lin ang="5400000" scaled="0"/>
        </a:gradFill>
        <a:ln cap="flat" cmpd="sng" w="9525">
          <a:solidFill>
            <a:schemeClr val="accent2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05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Ajustar</a:t>
          </a:r>
          <a:r>
            <a:rPr b="1" lang="en-US" sz="105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IOF</a:t>
          </a:r>
          <a:endParaRPr b="1" sz="1050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27</xdr:col>
      <xdr:colOff>333375</xdr:colOff>
      <xdr:row>0</xdr:row>
      <xdr:rowOff>28575</xdr:rowOff>
    </xdr:from>
    <xdr:ext cx="81915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showGridLines="0" workbookViewId="0"/>
  </sheetViews>
  <sheetFormatPr customHeight="1" defaultColWidth="14.43" defaultRowHeight="15.0"/>
  <cols>
    <col customWidth="1" hidden="1" min="1" max="1" width="9.86"/>
    <col customWidth="1" hidden="1" min="2" max="3" width="12.57"/>
    <col customWidth="1" hidden="1" min="4" max="4" width="11.0"/>
    <col customWidth="1" hidden="1" min="5" max="5" width="10.71"/>
    <col customWidth="1" hidden="1" min="6" max="6" width="12.29"/>
    <col customWidth="1" hidden="1" min="7" max="7" width="6.14"/>
    <col customWidth="1" hidden="1" min="8" max="8" width="10.86"/>
    <col customWidth="1" hidden="1" min="9" max="9" width="15.0"/>
    <col customWidth="1" hidden="1" min="10" max="10" width="11.86"/>
    <col customWidth="1" hidden="1" min="11" max="11" width="9.43"/>
    <col customWidth="1" hidden="1" min="12" max="13" width="12.29"/>
    <col customWidth="1" hidden="1" min="14" max="15" width="11.86"/>
    <col customWidth="1" hidden="1" min="16" max="16" width="12.29"/>
    <col customWidth="1" hidden="1" min="17" max="17" width="7.0"/>
    <col customWidth="1" hidden="1" min="18" max="18" width="9.29"/>
    <col customWidth="1" hidden="1" min="19" max="19" width="25.0"/>
    <col customWidth="1" hidden="1" min="20" max="20" width="12.29"/>
    <col customWidth="1" hidden="1" min="21" max="21" width="13.86"/>
    <col customWidth="1" min="22" max="22" width="42.29"/>
    <col customWidth="1" min="23" max="23" width="28.57"/>
    <col customWidth="1" min="24" max="24" width="31.14"/>
    <col customWidth="1" min="25" max="27" width="17.57"/>
    <col customWidth="1" min="28" max="28" width="23.29"/>
  </cols>
  <sheetData>
    <row r="1" ht="3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  <c r="W1" s="3"/>
      <c r="X1" s="3"/>
      <c r="Y1" s="3"/>
      <c r="Z1" s="3"/>
      <c r="AA1" s="3"/>
      <c r="AB1" s="4"/>
    </row>
    <row r="2" ht="15.0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7" t="s">
        <v>1</v>
      </c>
      <c r="W2" s="8">
        <v>45308.0</v>
      </c>
      <c r="X2" s="9" t="s">
        <v>2</v>
      </c>
      <c r="Y2" s="9"/>
      <c r="Z2" s="9"/>
      <c r="AA2" s="9"/>
      <c r="AB2" s="10" t="s">
        <v>3</v>
      </c>
    </row>
    <row r="3" ht="15.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9" t="s">
        <v>4</v>
      </c>
      <c r="T3" s="11">
        <f>IF(W11&gt;0,Plan_apoio!C7,IFERROR(T4+W10,"Ajustar IOF"))</f>
        <v>3400.996169</v>
      </c>
      <c r="U3" s="5"/>
      <c r="V3" s="12" t="s">
        <v>5</v>
      </c>
      <c r="W3" s="13">
        <v>32310.0</v>
      </c>
      <c r="X3" s="9" t="s">
        <v>2</v>
      </c>
      <c r="Y3" s="9"/>
      <c r="Z3" s="9"/>
      <c r="AA3" s="9"/>
      <c r="AB3" s="9"/>
    </row>
    <row r="4" ht="15.0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4" t="s">
        <v>6</v>
      </c>
      <c r="T4" s="15">
        <f>IF(W11&gt;0,Plan_apoio!C8,IF(T31=0,"Ajustar IOF",T31))</f>
        <v>89.08062088</v>
      </c>
      <c r="U4" s="5"/>
      <c r="V4" s="16" t="s">
        <v>7</v>
      </c>
      <c r="W4" s="17">
        <v>5000.0</v>
      </c>
      <c r="X4" s="9" t="s">
        <v>2</v>
      </c>
      <c r="Y4" s="9"/>
      <c r="Z4" s="9"/>
      <c r="AA4" s="9"/>
      <c r="AB4" s="9"/>
    </row>
    <row r="5" ht="15.0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8"/>
      <c r="M5" s="19"/>
      <c r="N5" s="20"/>
      <c r="O5" s="19"/>
      <c r="P5" s="5"/>
      <c r="Q5" s="5"/>
      <c r="R5" s="5"/>
      <c r="S5" s="9" t="s">
        <v>8</v>
      </c>
      <c r="T5" s="21">
        <f>IF(W11=0,"",W11+T6)</f>
        <v>2053.794017</v>
      </c>
      <c r="U5" s="5"/>
      <c r="V5" s="12" t="s">
        <v>9</v>
      </c>
      <c r="W5" s="22">
        <v>10.0</v>
      </c>
      <c r="X5" s="9" t="s">
        <v>10</v>
      </c>
      <c r="Y5" s="9"/>
      <c r="Z5" s="9"/>
      <c r="AA5" s="9"/>
      <c r="AB5" s="9"/>
    </row>
    <row r="6" ht="15.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4" t="s">
        <v>11</v>
      </c>
      <c r="T6" s="23">
        <f>IF(W11=0,"",(SUM(C18:C27)-SUM(F18:F27)-W11))</f>
        <v>53.79401714</v>
      </c>
      <c r="U6" s="5"/>
      <c r="V6" s="7" t="s">
        <v>12</v>
      </c>
      <c r="W6" s="24" t="s">
        <v>13</v>
      </c>
      <c r="X6" s="9" t="s">
        <v>14</v>
      </c>
      <c r="Y6" s="9"/>
      <c r="Z6" s="9"/>
      <c r="AA6" s="9"/>
      <c r="AB6" s="9"/>
    </row>
    <row r="7" ht="15.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9"/>
      <c r="N7" s="20"/>
      <c r="O7" s="5"/>
      <c r="P7" s="5"/>
      <c r="Q7" s="5"/>
      <c r="R7" s="5"/>
      <c r="S7" s="5"/>
      <c r="T7" s="6"/>
      <c r="U7" s="5"/>
      <c r="V7" s="12" t="s">
        <v>15</v>
      </c>
      <c r="W7" s="22" t="s">
        <v>16</v>
      </c>
      <c r="X7" s="9" t="s">
        <v>17</v>
      </c>
      <c r="Y7" s="9"/>
      <c r="Z7" s="25"/>
      <c r="AA7" s="9"/>
      <c r="AB7" s="9"/>
    </row>
    <row r="8" ht="15.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5"/>
      <c r="V8" s="7" t="s">
        <v>18</v>
      </c>
      <c r="W8" s="26">
        <v>0.0179</v>
      </c>
      <c r="X8" s="9" t="s">
        <v>19</v>
      </c>
      <c r="Y8" s="9"/>
      <c r="Z8" s="27"/>
      <c r="AA8" s="9"/>
      <c r="AB8" s="9"/>
    </row>
    <row r="9" ht="15.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5"/>
      <c r="V9" s="9"/>
      <c r="W9" s="28"/>
      <c r="X9" s="9"/>
      <c r="Y9" s="9"/>
      <c r="Z9" s="9"/>
      <c r="AA9" s="9"/>
      <c r="AB9" s="9"/>
    </row>
    <row r="10" ht="15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9"/>
      <c r="M10" s="5"/>
      <c r="N10" s="5"/>
      <c r="O10" s="5"/>
      <c r="P10" s="5"/>
      <c r="Q10" s="5"/>
      <c r="R10" s="5"/>
      <c r="S10" s="5"/>
      <c r="T10" s="6"/>
      <c r="U10" s="5"/>
      <c r="V10" s="29" t="s">
        <v>20</v>
      </c>
      <c r="W10" s="30">
        <f>IFERROR(IF(W11&gt;0,Plan_apoio!C9,IF(T31=0,"Ajustar IOF",C47-T31-SUM(F18:F27))),"")</f>
        <v>3311.915548</v>
      </c>
      <c r="X10" s="5"/>
      <c r="Y10" s="9"/>
      <c r="Z10" s="9"/>
      <c r="AA10" s="9"/>
      <c r="AB10" s="9"/>
    </row>
    <row r="11" ht="15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9"/>
      <c r="M11" s="5"/>
      <c r="N11" s="5"/>
      <c r="O11" s="5"/>
      <c r="P11" s="5"/>
      <c r="Q11" s="5"/>
      <c r="R11" s="5"/>
      <c r="S11" s="5"/>
      <c r="T11" s="6"/>
      <c r="U11" s="5"/>
      <c r="V11" s="12" t="s">
        <v>21</v>
      </c>
      <c r="W11" s="31">
        <v>2000.0</v>
      </c>
      <c r="X11" s="9" t="s">
        <v>22</v>
      </c>
      <c r="Y11" s="9"/>
      <c r="Z11" s="9"/>
      <c r="AA11" s="9"/>
      <c r="AB11" s="9"/>
    </row>
    <row r="12" ht="15.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9"/>
      <c r="M12" s="5"/>
      <c r="N12" s="5"/>
      <c r="O12" s="5"/>
      <c r="P12" s="5"/>
      <c r="Q12" s="5"/>
      <c r="R12" s="5"/>
      <c r="S12" s="5"/>
      <c r="T12" s="5"/>
      <c r="U12" s="5"/>
      <c r="V12" s="29" t="s">
        <v>23</v>
      </c>
      <c r="W12" s="30">
        <f>SUM(W11,W13,W15)</f>
        <v>2000</v>
      </c>
      <c r="X12" s="5"/>
      <c r="Y12" s="32"/>
      <c r="Z12" s="32"/>
      <c r="AA12" s="32"/>
      <c r="AB12" s="32"/>
    </row>
    <row r="13" ht="15.0" customHeight="1">
      <c r="A13" s="5"/>
      <c r="B13" s="5"/>
      <c r="C13" s="5"/>
      <c r="D13" s="5"/>
      <c r="E13" s="5"/>
      <c r="F13" s="5"/>
      <c r="G13" s="5"/>
      <c r="H13" s="5"/>
      <c r="I13" s="5"/>
      <c r="J13" s="3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9" t="s">
        <v>24</v>
      </c>
      <c r="W13" s="34">
        <f>IF(W6="SIM",60,0)</f>
        <v>0</v>
      </c>
      <c r="X13" s="35"/>
      <c r="Y13" s="9"/>
      <c r="Z13" s="9"/>
      <c r="AA13" s="9"/>
      <c r="AB13" s="9"/>
    </row>
    <row r="14" ht="15.0" customHeight="1">
      <c r="A14" s="5"/>
      <c r="B14" s="5"/>
      <c r="C14" s="5"/>
      <c r="D14" s="5"/>
      <c r="E14" s="5"/>
      <c r="F14" s="5"/>
      <c r="G14" s="5"/>
      <c r="H14" s="5"/>
      <c r="I14" s="5"/>
      <c r="J14" s="33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29" t="s">
        <v>25</v>
      </c>
      <c r="W14" s="36">
        <f>IF(W7="SIM",IF(AA31*0.05&lt;30,30,AA31*0.05),0)</f>
        <v>99.99999975</v>
      </c>
      <c r="X14" s="5"/>
      <c r="Y14" s="21"/>
      <c r="Z14" s="21"/>
      <c r="AA14" s="9"/>
      <c r="AB14" s="9"/>
    </row>
    <row r="15" ht="12.0" customHeight="1">
      <c r="A15" s="37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38"/>
      <c r="R15" s="39" t="s">
        <v>27</v>
      </c>
      <c r="S15" s="40"/>
      <c r="T15" s="41"/>
      <c r="U15" s="38"/>
      <c r="V15" s="38"/>
      <c r="W15" s="38"/>
      <c r="X15" s="38"/>
      <c r="Y15" s="42"/>
      <c r="Z15" s="42"/>
      <c r="AA15" s="43"/>
      <c r="AB15" s="43"/>
    </row>
    <row r="16" ht="12.0" customHeight="1">
      <c r="A16" s="44" t="s">
        <v>28</v>
      </c>
      <c r="B16" s="44" t="s">
        <v>7</v>
      </c>
      <c r="C16" s="44" t="s">
        <v>29</v>
      </c>
      <c r="D16" s="44" t="s">
        <v>30</v>
      </c>
      <c r="E16" s="44" t="s">
        <v>31</v>
      </c>
      <c r="F16" s="45" t="s">
        <v>32</v>
      </c>
      <c r="G16" s="44" t="s">
        <v>33</v>
      </c>
      <c r="H16" s="44" t="s">
        <v>34</v>
      </c>
      <c r="I16" s="46" t="s">
        <v>35</v>
      </c>
      <c r="J16" s="46" t="s">
        <v>36</v>
      </c>
      <c r="K16" s="44" t="s">
        <v>37</v>
      </c>
      <c r="L16" s="44" t="s">
        <v>38</v>
      </c>
      <c r="M16" s="44" t="s">
        <v>39</v>
      </c>
      <c r="N16" s="46" t="s">
        <v>40</v>
      </c>
      <c r="O16" s="45" t="s">
        <v>40</v>
      </c>
      <c r="P16" s="44" t="s">
        <v>41</v>
      </c>
      <c r="Q16" s="5"/>
      <c r="R16" s="47" t="s">
        <v>42</v>
      </c>
      <c r="S16" s="47" t="s">
        <v>43</v>
      </c>
      <c r="T16" s="47" t="s">
        <v>44</v>
      </c>
      <c r="U16" s="5"/>
      <c r="V16" s="48" t="s">
        <v>45</v>
      </c>
      <c r="W16" s="49" t="s">
        <v>46</v>
      </c>
      <c r="X16" s="50" t="s">
        <v>47</v>
      </c>
      <c r="Y16" s="50" t="s">
        <v>48</v>
      </c>
      <c r="Z16" s="50" t="s">
        <v>49</v>
      </c>
      <c r="AA16" s="50" t="s">
        <v>50</v>
      </c>
      <c r="AB16" s="50"/>
    </row>
    <row r="17" ht="15.0" customHeight="1">
      <c r="A17" s="51"/>
      <c r="B17" s="35"/>
      <c r="C17" s="52">
        <f>-(C47-T31-SUM(F18:F27))</f>
        <v>-2000</v>
      </c>
      <c r="D17" s="53"/>
      <c r="E17" s="35"/>
      <c r="F17" s="54"/>
      <c r="G17" s="55"/>
      <c r="H17" s="56">
        <f>W2</f>
        <v>45308</v>
      </c>
      <c r="I17" s="55"/>
      <c r="J17" s="57"/>
      <c r="K17" s="57"/>
      <c r="L17" s="57"/>
      <c r="M17" s="57"/>
      <c r="N17" s="57"/>
      <c r="O17" s="54"/>
      <c r="P17" s="58">
        <f>IF(W11&gt;0,T5,T3)</f>
        <v>2053.794017</v>
      </c>
      <c r="Q17" s="5"/>
      <c r="R17" s="59"/>
      <c r="S17" s="60">
        <v>0.02993</v>
      </c>
      <c r="T17" s="61"/>
      <c r="U17" s="5"/>
      <c r="V17" s="9"/>
      <c r="W17" s="9"/>
      <c r="X17" s="9"/>
      <c r="Y17" s="9"/>
      <c r="Z17" s="9"/>
      <c r="AA17" s="9"/>
      <c r="AB17" s="32"/>
    </row>
    <row r="18" ht="15.0" customHeight="1">
      <c r="A18" s="62">
        <v>1.0</v>
      </c>
      <c r="B18" s="63">
        <f>W4</f>
        <v>5000</v>
      </c>
      <c r="C18" s="63">
        <f t="shared" ref="C18:C27" si="1">IF(A18="","",(B31*D18)+E31)</f>
        <v>996.4022186</v>
      </c>
      <c r="D18" s="64">
        <f>Plan_apoio!D17</f>
        <v>0.3</v>
      </c>
      <c r="E18" s="63">
        <f>IF(A18="","",VLOOKUP(D18,'aux_alíquotas'!$C$2:$D$8,2,0))</f>
        <v>150</v>
      </c>
      <c r="F18" s="65">
        <f t="shared" ref="F18:F27" si="2">IF(A18="","",C18-PV($C$46,I18,,-C18))</f>
        <v>77.0015101</v>
      </c>
      <c r="G18" s="62">
        <f t="shared" ref="G18:G27" si="3">A18</f>
        <v>1</v>
      </c>
      <c r="H18" s="66">
        <f>IF(NETWORKDAYS(W2,DATE(YEAR(W2),MONTH(W3),1),feriados)-1&gt;=15,DATE(YEAR(W2),MONTH(W3),1),DATE(YEAR(W2)+1,MONTH(W3),1))</f>
        <v>45444</v>
      </c>
      <c r="I18" s="62">
        <f t="shared" ref="I18:I27" si="4">IF(A18="","",H18-$H$17)</f>
        <v>136</v>
      </c>
      <c r="J18" s="63">
        <f t="shared" ref="J18:J27" si="5">IF(A18="","",C18-IF($W$11&gt;0,E31,E18))</f>
        <v>905.8201987</v>
      </c>
      <c r="K18" s="62">
        <f t="shared" ref="K18:K27" si="6">IF(A18="","",H18-H17)</f>
        <v>136</v>
      </c>
      <c r="L18" s="63">
        <f>IF(W11&gt;0,T5,T3)</f>
        <v>2053.794017</v>
      </c>
      <c r="M18" s="63">
        <f>L18*(($D$46)^(K18)-1)</f>
        <v>172.0090483</v>
      </c>
      <c r="N18" s="63">
        <f t="shared" ref="N18:N27" si="7">IF(A18="","",ROUND(C18-M18,6))</f>
        <v>824.39317</v>
      </c>
      <c r="O18" s="65">
        <v>824.39317</v>
      </c>
      <c r="P18" s="63">
        <f t="shared" ref="P18:P27" si="8">IF(A18="","",P17-N18)</f>
        <v>1229.400847</v>
      </c>
      <c r="Q18" s="20">
        <f t="shared" ref="Q18:Q27" si="9">I18</f>
        <v>136</v>
      </c>
      <c r="R18" s="67">
        <f t="shared" ref="R18:R27" si="10">IF(A18="","",$S$17/365)</f>
        <v>0.000082</v>
      </c>
      <c r="S18" s="68">
        <f t="shared" ref="S18:S27" si="11">IF(A18="","",IF((R18*Q18)&gt;$S$17,$S$17,R18*Q18))</f>
        <v>0.011152</v>
      </c>
      <c r="T18" s="69">
        <f t="shared" ref="T18:T27" si="12">IF(A18="","",O18*S18)</f>
        <v>9.193632632</v>
      </c>
      <c r="U18" s="5"/>
      <c r="V18" s="70">
        <f t="shared" ref="V18:V27" si="13">A18</f>
        <v>1</v>
      </c>
      <c r="W18" s="71">
        <f t="shared" ref="W18:W27" si="14">H18</f>
        <v>45444</v>
      </c>
      <c r="X18" s="72">
        <f>Plan_apoio!C17</f>
        <v>1650</v>
      </c>
      <c r="Y18" s="72">
        <f>IFERROR(Plan_apoio!N17,"")</f>
        <v>1365.160279</v>
      </c>
      <c r="Z18" s="72">
        <f t="shared" ref="Z18:Z27" si="15">IF($W$11=0,0,IFERROR(C18,""))</f>
        <v>996.4022186</v>
      </c>
      <c r="AA18" s="72">
        <f t="shared" ref="AA18:AA27" si="16">IF($W$11=0,0,IFERROR(N18,""))</f>
        <v>824.39317</v>
      </c>
      <c r="AB18" s="73"/>
    </row>
    <row r="19" ht="12.0" customHeight="1">
      <c r="A19" s="51">
        <f t="shared" ref="A19:A27" si="17">IF(A18&lt;$W$5,A18+1,"")</f>
        <v>2</v>
      </c>
      <c r="B19" s="35">
        <f t="shared" ref="B19:B27" si="18">IF(A19="","",B18-C18)</f>
        <v>4003.597781</v>
      </c>
      <c r="C19" s="35">
        <f t="shared" si="1"/>
        <v>697.481553</v>
      </c>
      <c r="D19" s="74">
        <f>Plan_apoio!D18</f>
        <v>0.3</v>
      </c>
      <c r="E19" s="35">
        <f>IF(A19="","",VLOOKUP(D19,'aux_alíquotas'!$C$2:$D$8,2,0))</f>
        <v>150</v>
      </c>
      <c r="F19" s="65">
        <f t="shared" si="2"/>
        <v>178.8519337</v>
      </c>
      <c r="G19" s="51">
        <f t="shared" si="3"/>
        <v>2</v>
      </c>
      <c r="H19" s="75">
        <f t="shared" ref="H19:H27" si="19">DATE(YEAR(H18)+1,MONTH(H18),DAY(H18))</f>
        <v>45809</v>
      </c>
      <c r="I19" s="51">
        <f t="shared" si="4"/>
        <v>501</v>
      </c>
      <c r="J19" s="35">
        <f t="shared" si="5"/>
        <v>606.8995331</v>
      </c>
      <c r="K19" s="51">
        <f t="shared" si="6"/>
        <v>365</v>
      </c>
      <c r="L19" s="35">
        <f t="shared" ref="L19:L27" si="20">IF(A19="","",L18-N18)</f>
        <v>1229.400847</v>
      </c>
      <c r="M19" s="35">
        <f t="shared" ref="M19:M27" si="21">IF(A19="","",L19*(($D$46)^(K19)-1))</f>
        <v>296.1934837</v>
      </c>
      <c r="N19" s="35">
        <f t="shared" si="7"/>
        <v>401.288069</v>
      </c>
      <c r="O19" s="65">
        <v>401.288069</v>
      </c>
      <c r="P19" s="35">
        <f t="shared" si="8"/>
        <v>828.1127781</v>
      </c>
      <c r="Q19" s="20">
        <f t="shared" si="9"/>
        <v>501</v>
      </c>
      <c r="R19" s="67">
        <f t="shared" si="10"/>
        <v>0.000082</v>
      </c>
      <c r="S19" s="68">
        <f t="shared" si="11"/>
        <v>0.02993</v>
      </c>
      <c r="T19" s="69">
        <f t="shared" si="12"/>
        <v>12.01055191</v>
      </c>
      <c r="U19" s="5"/>
      <c r="V19" s="76">
        <f t="shared" si="13"/>
        <v>2</v>
      </c>
      <c r="W19" s="77">
        <f t="shared" si="14"/>
        <v>45809</v>
      </c>
      <c r="X19" s="21">
        <f>Plan_apoio!C18</f>
        <v>1155</v>
      </c>
      <c r="Y19" s="21">
        <f>IFERROR(Plan_apoio!N18,"")</f>
        <v>664.516098</v>
      </c>
      <c r="Z19" s="21">
        <f t="shared" si="15"/>
        <v>697.481553</v>
      </c>
      <c r="AA19" s="21">
        <f t="shared" si="16"/>
        <v>401.288069</v>
      </c>
      <c r="AB19" s="11"/>
    </row>
    <row r="20" ht="12.0" customHeight="1">
      <c r="A20" s="62">
        <f t="shared" si="17"/>
        <v>3</v>
      </c>
      <c r="B20" s="63">
        <f t="shared" si="18"/>
        <v>3306.116228</v>
      </c>
      <c r="C20" s="63">
        <f t="shared" si="1"/>
        <v>488.2370871</v>
      </c>
      <c r="D20" s="64">
        <f>Plan_apoio!D19</f>
        <v>0.3</v>
      </c>
      <c r="E20" s="63">
        <f>IF(A20="","",VLOOKUP(D20,'aux_alíquotas'!$C$2:$D$8,2,0))</f>
        <v>150</v>
      </c>
      <c r="F20" s="65">
        <f t="shared" si="2"/>
        <v>195.680556</v>
      </c>
      <c r="G20" s="62">
        <f t="shared" si="3"/>
        <v>3</v>
      </c>
      <c r="H20" s="66">
        <f t="shared" si="19"/>
        <v>46174</v>
      </c>
      <c r="I20" s="62">
        <f t="shared" si="4"/>
        <v>866</v>
      </c>
      <c r="J20" s="63">
        <f t="shared" si="5"/>
        <v>397.6550672</v>
      </c>
      <c r="K20" s="62">
        <f t="shared" si="6"/>
        <v>365</v>
      </c>
      <c r="L20" s="63">
        <f t="shared" si="20"/>
        <v>828.1127781</v>
      </c>
      <c r="M20" s="63">
        <f t="shared" si="21"/>
        <v>199.5131281</v>
      </c>
      <c r="N20" s="63">
        <f t="shared" si="7"/>
        <v>288.723959</v>
      </c>
      <c r="O20" s="65">
        <v>288.723959</v>
      </c>
      <c r="P20" s="63">
        <f t="shared" si="8"/>
        <v>539.3888191</v>
      </c>
      <c r="Q20" s="20">
        <f t="shared" si="9"/>
        <v>866</v>
      </c>
      <c r="R20" s="67">
        <f t="shared" si="10"/>
        <v>0.000082</v>
      </c>
      <c r="S20" s="68">
        <f t="shared" si="11"/>
        <v>0.02993</v>
      </c>
      <c r="T20" s="69">
        <f t="shared" si="12"/>
        <v>8.641508093</v>
      </c>
      <c r="U20" s="5"/>
      <c r="V20" s="70">
        <f t="shared" si="13"/>
        <v>3</v>
      </c>
      <c r="W20" s="71">
        <f t="shared" si="14"/>
        <v>46174</v>
      </c>
      <c r="X20" s="72">
        <f>Plan_apoio!C19</f>
        <v>808.5</v>
      </c>
      <c r="Y20" s="72">
        <f>IFERROR(Plan_apoio!N19,"")</f>
        <v>478.114685</v>
      </c>
      <c r="Z20" s="72">
        <f t="shared" si="15"/>
        <v>488.2370871</v>
      </c>
      <c r="AA20" s="72">
        <f t="shared" si="16"/>
        <v>288.723959</v>
      </c>
      <c r="AB20" s="73"/>
    </row>
    <row r="21" ht="15.0" customHeight="1">
      <c r="A21" s="51">
        <f t="shared" si="17"/>
        <v>4</v>
      </c>
      <c r="B21" s="35">
        <f t="shared" si="18"/>
        <v>2817.879141</v>
      </c>
      <c r="C21" s="35">
        <f t="shared" si="1"/>
        <v>341.765961</v>
      </c>
      <c r="D21" s="74">
        <f>Plan_apoio!D20</f>
        <v>0.3</v>
      </c>
      <c r="E21" s="35">
        <f>IF(A21="","",VLOOKUP(D21,'aux_alíquotas'!$C$2:$D$8,2,0))</f>
        <v>150</v>
      </c>
      <c r="F21" s="65">
        <f t="shared" si="2"/>
        <v>176.7361965</v>
      </c>
      <c r="G21" s="51">
        <f t="shared" si="3"/>
        <v>4</v>
      </c>
      <c r="H21" s="75">
        <f t="shared" si="19"/>
        <v>46539</v>
      </c>
      <c r="I21" s="51">
        <f t="shared" si="4"/>
        <v>1231</v>
      </c>
      <c r="J21" s="35">
        <f t="shared" si="5"/>
        <v>251.1839411</v>
      </c>
      <c r="K21" s="51">
        <f t="shared" si="6"/>
        <v>365</v>
      </c>
      <c r="L21" s="35">
        <f t="shared" si="20"/>
        <v>539.3888191</v>
      </c>
      <c r="M21" s="35">
        <f t="shared" si="21"/>
        <v>129.9522884</v>
      </c>
      <c r="N21" s="35">
        <f t="shared" si="7"/>
        <v>211.813673</v>
      </c>
      <c r="O21" s="65">
        <v>211.813673</v>
      </c>
      <c r="P21" s="35">
        <f t="shared" si="8"/>
        <v>327.5751461</v>
      </c>
      <c r="Q21" s="20">
        <f t="shared" si="9"/>
        <v>1231</v>
      </c>
      <c r="R21" s="67">
        <f t="shared" si="10"/>
        <v>0.000082</v>
      </c>
      <c r="S21" s="68">
        <f t="shared" si="11"/>
        <v>0.02993</v>
      </c>
      <c r="T21" s="69">
        <f t="shared" si="12"/>
        <v>6.339583233</v>
      </c>
      <c r="U21" s="5"/>
      <c r="V21" s="76">
        <f t="shared" si="13"/>
        <v>4</v>
      </c>
      <c r="W21" s="77">
        <f t="shared" si="14"/>
        <v>46539</v>
      </c>
      <c r="X21" s="21">
        <f>Plan_apoio!C20</f>
        <v>565.95</v>
      </c>
      <c r="Y21" s="21">
        <f>IFERROR(Plan_apoio!N20,"")</f>
        <v>350.754498</v>
      </c>
      <c r="Z21" s="21">
        <f t="shared" si="15"/>
        <v>341.765961</v>
      </c>
      <c r="AA21" s="21">
        <f t="shared" si="16"/>
        <v>211.813673</v>
      </c>
      <c r="AB21" s="11"/>
    </row>
    <row r="22" ht="15.0" customHeight="1">
      <c r="A22" s="62">
        <f t="shared" si="17"/>
        <v>5</v>
      </c>
      <c r="B22" s="63">
        <f t="shared" si="18"/>
        <v>2476.11318</v>
      </c>
      <c r="C22" s="63">
        <f t="shared" si="1"/>
        <v>228.3995437</v>
      </c>
      <c r="D22" s="64">
        <f>Plan_apoio!D21</f>
        <v>0.4</v>
      </c>
      <c r="E22" s="63">
        <f>IF(A22="","",VLOOKUP(D22,'aux_alíquotas'!$C$2:$D$8,2,0))</f>
        <v>50</v>
      </c>
      <c r="F22" s="65">
        <f t="shared" si="2"/>
        <v>139.5763651</v>
      </c>
      <c r="G22" s="62">
        <f t="shared" si="3"/>
        <v>5</v>
      </c>
      <c r="H22" s="66">
        <f t="shared" si="19"/>
        <v>46905</v>
      </c>
      <c r="I22" s="62">
        <f t="shared" si="4"/>
        <v>1597</v>
      </c>
      <c r="J22" s="63">
        <f t="shared" si="5"/>
        <v>198.2055371</v>
      </c>
      <c r="K22" s="62">
        <f t="shared" si="6"/>
        <v>366</v>
      </c>
      <c r="L22" s="63">
        <f t="shared" si="20"/>
        <v>327.5751461</v>
      </c>
      <c r="M22" s="63">
        <f t="shared" si="21"/>
        <v>79.16153327</v>
      </c>
      <c r="N22" s="63">
        <f t="shared" si="7"/>
        <v>149.23801</v>
      </c>
      <c r="O22" s="65">
        <v>149.23801</v>
      </c>
      <c r="P22" s="63">
        <f t="shared" si="8"/>
        <v>178.3371361</v>
      </c>
      <c r="Q22" s="20">
        <f t="shared" si="9"/>
        <v>1597</v>
      </c>
      <c r="R22" s="67">
        <f t="shared" si="10"/>
        <v>0.000082</v>
      </c>
      <c r="S22" s="68">
        <f t="shared" si="11"/>
        <v>0.02993</v>
      </c>
      <c r="T22" s="69">
        <f t="shared" si="12"/>
        <v>4.466693639</v>
      </c>
      <c r="U22" s="5"/>
      <c r="V22" s="70">
        <f t="shared" si="13"/>
        <v>5</v>
      </c>
      <c r="W22" s="71">
        <f t="shared" si="14"/>
        <v>46905</v>
      </c>
      <c r="X22" s="72">
        <f>Plan_apoio!C21</f>
        <v>378.22</v>
      </c>
      <c r="Y22" s="72">
        <f>IFERROR(Plan_apoio!N21,"")</f>
        <v>247.131844</v>
      </c>
      <c r="Z22" s="72">
        <f t="shared" si="15"/>
        <v>228.3995437</v>
      </c>
      <c r="AA22" s="72">
        <f t="shared" si="16"/>
        <v>149.23801</v>
      </c>
      <c r="AB22" s="73"/>
    </row>
    <row r="23" ht="15.0" customHeight="1">
      <c r="A23" s="51">
        <f t="shared" si="17"/>
        <v>6</v>
      </c>
      <c r="B23" s="35">
        <f t="shared" si="18"/>
        <v>2247.713637</v>
      </c>
      <c r="C23" s="35">
        <f t="shared" si="1"/>
        <v>133.5571495</v>
      </c>
      <c r="D23" s="74">
        <f>Plan_apoio!D22</f>
        <v>0.5</v>
      </c>
      <c r="E23" s="35">
        <f>IF(A23="","",VLOOKUP(D23,'aux_alíquotas'!$C$2:$D$8,2,0))</f>
        <v>0</v>
      </c>
      <c r="F23" s="65">
        <f t="shared" si="2"/>
        <v>91.7016372</v>
      </c>
      <c r="G23" s="51">
        <f t="shared" si="3"/>
        <v>6</v>
      </c>
      <c r="H23" s="75">
        <f t="shared" si="19"/>
        <v>47270</v>
      </c>
      <c r="I23" s="51">
        <f t="shared" si="4"/>
        <v>1962</v>
      </c>
      <c r="J23" s="35">
        <f t="shared" si="5"/>
        <v>133.5571495</v>
      </c>
      <c r="K23" s="51">
        <f t="shared" si="6"/>
        <v>365</v>
      </c>
      <c r="L23" s="35">
        <f t="shared" si="20"/>
        <v>178.3371361</v>
      </c>
      <c r="M23" s="35">
        <f t="shared" si="21"/>
        <v>42.9658868</v>
      </c>
      <c r="N23" s="35">
        <f t="shared" si="7"/>
        <v>90.591263</v>
      </c>
      <c r="O23" s="65">
        <v>90.591263</v>
      </c>
      <c r="P23" s="35">
        <f t="shared" si="8"/>
        <v>87.74587314</v>
      </c>
      <c r="Q23" s="20">
        <f t="shared" si="9"/>
        <v>1962</v>
      </c>
      <c r="R23" s="67">
        <f t="shared" si="10"/>
        <v>0.000082</v>
      </c>
      <c r="S23" s="68">
        <f t="shared" si="11"/>
        <v>0.02993</v>
      </c>
      <c r="T23" s="69">
        <f t="shared" si="12"/>
        <v>2.711396502</v>
      </c>
      <c r="U23" s="5"/>
      <c r="V23" s="76">
        <f t="shared" si="13"/>
        <v>6</v>
      </c>
      <c r="W23" s="77">
        <f t="shared" si="14"/>
        <v>47270</v>
      </c>
      <c r="X23" s="21">
        <f>Plan_apoio!C22</f>
        <v>221.165</v>
      </c>
      <c r="Y23" s="21">
        <f>Plan_apoio!N22</f>
        <v>150.015306</v>
      </c>
      <c r="Z23" s="21">
        <f t="shared" si="15"/>
        <v>133.5571495</v>
      </c>
      <c r="AA23" s="21">
        <f t="shared" si="16"/>
        <v>90.591263</v>
      </c>
      <c r="AB23" s="11"/>
    </row>
    <row r="24" ht="15.0" customHeight="1">
      <c r="A24" s="62">
        <f t="shared" si="17"/>
        <v>7</v>
      </c>
      <c r="B24" s="63">
        <f t="shared" si="18"/>
        <v>2114.156487</v>
      </c>
      <c r="C24" s="63">
        <f t="shared" si="1"/>
        <v>66.77857475</v>
      </c>
      <c r="D24" s="64">
        <f>Plan_apoio!D23</f>
        <v>0.5</v>
      </c>
      <c r="E24" s="63">
        <f>IF(A24="","",VLOOKUP(D24,'aux_alíquotas'!$C$2:$D$8,2,0))</f>
        <v>0</v>
      </c>
      <c r="F24" s="65">
        <f t="shared" si="2"/>
        <v>49.91393346</v>
      </c>
      <c r="G24" s="62">
        <f t="shared" si="3"/>
        <v>7</v>
      </c>
      <c r="H24" s="66">
        <f t="shared" si="19"/>
        <v>47635</v>
      </c>
      <c r="I24" s="62">
        <f t="shared" si="4"/>
        <v>2327</v>
      </c>
      <c r="J24" s="63">
        <f t="shared" si="5"/>
        <v>66.77857475</v>
      </c>
      <c r="K24" s="62">
        <f t="shared" si="6"/>
        <v>365</v>
      </c>
      <c r="L24" s="63">
        <f t="shared" si="20"/>
        <v>87.74587314</v>
      </c>
      <c r="M24" s="63">
        <f t="shared" si="21"/>
        <v>21.14018053</v>
      </c>
      <c r="N24" s="63">
        <f t="shared" si="7"/>
        <v>45.638394</v>
      </c>
      <c r="O24" s="65">
        <v>45.638394</v>
      </c>
      <c r="P24" s="63">
        <f t="shared" si="8"/>
        <v>42.10747914</v>
      </c>
      <c r="Q24" s="20">
        <f t="shared" si="9"/>
        <v>2327</v>
      </c>
      <c r="R24" s="67">
        <f t="shared" si="10"/>
        <v>0.000082</v>
      </c>
      <c r="S24" s="68">
        <f t="shared" si="11"/>
        <v>0.02993</v>
      </c>
      <c r="T24" s="69">
        <f t="shared" si="12"/>
        <v>1.365957132</v>
      </c>
      <c r="U24" s="5"/>
      <c r="V24" s="70">
        <f t="shared" si="13"/>
        <v>7</v>
      </c>
      <c r="W24" s="71">
        <f t="shared" si="14"/>
        <v>47635</v>
      </c>
      <c r="X24" s="72">
        <f>Plan_apoio!C23</f>
        <v>110.5825</v>
      </c>
      <c r="Y24" s="72">
        <f>Plan_apoio!N23</f>
        <v>75.575254</v>
      </c>
      <c r="Z24" s="72">
        <f t="shared" si="15"/>
        <v>66.77857475</v>
      </c>
      <c r="AA24" s="72">
        <f t="shared" si="16"/>
        <v>45.638394</v>
      </c>
      <c r="AB24" s="73"/>
    </row>
    <row r="25" ht="15.0" customHeight="1">
      <c r="A25" s="51">
        <f t="shared" si="17"/>
        <v>8</v>
      </c>
      <c r="B25" s="35">
        <f t="shared" si="18"/>
        <v>2047.377912</v>
      </c>
      <c r="C25" s="35">
        <f t="shared" si="1"/>
        <v>33.38928737</v>
      </c>
      <c r="D25" s="74">
        <f>Plan_apoio!D24</f>
        <v>0.5</v>
      </c>
      <c r="E25" s="35">
        <f>IF(A25="","",VLOOKUP(D25,'aux_alíquotas'!$C$2:$D$8,2,0))</f>
        <v>0</v>
      </c>
      <c r="F25" s="65">
        <f t="shared" si="2"/>
        <v>26.59409816</v>
      </c>
      <c r="G25" s="51">
        <f t="shared" si="3"/>
        <v>8</v>
      </c>
      <c r="H25" s="75">
        <f t="shared" si="19"/>
        <v>48000</v>
      </c>
      <c r="I25" s="51">
        <f t="shared" si="4"/>
        <v>2692</v>
      </c>
      <c r="J25" s="35">
        <f t="shared" si="5"/>
        <v>33.38928737</v>
      </c>
      <c r="K25" s="51">
        <f t="shared" si="6"/>
        <v>365</v>
      </c>
      <c r="L25" s="35">
        <f t="shared" si="20"/>
        <v>42.10747914</v>
      </c>
      <c r="M25" s="35">
        <f t="shared" si="21"/>
        <v>10.14474731</v>
      </c>
      <c r="N25" s="35">
        <f t="shared" si="7"/>
        <v>23.24454</v>
      </c>
      <c r="O25" s="65">
        <v>23.24454</v>
      </c>
      <c r="P25" s="35">
        <f t="shared" si="8"/>
        <v>18.86293914</v>
      </c>
      <c r="Q25" s="20">
        <f t="shared" si="9"/>
        <v>2692</v>
      </c>
      <c r="R25" s="67">
        <f t="shared" si="10"/>
        <v>0.000082</v>
      </c>
      <c r="S25" s="68">
        <f t="shared" si="11"/>
        <v>0.02993</v>
      </c>
      <c r="T25" s="69">
        <f t="shared" si="12"/>
        <v>0.6957090822</v>
      </c>
      <c r="U25" s="5"/>
      <c r="V25" s="76">
        <f t="shared" si="13"/>
        <v>8</v>
      </c>
      <c r="W25" s="77">
        <f t="shared" si="14"/>
        <v>48000</v>
      </c>
      <c r="X25" s="21">
        <f>Plan_apoio!C24</f>
        <v>55.29125</v>
      </c>
      <c r="Y25" s="21">
        <f>Plan_apoio!N24</f>
        <v>38.491977</v>
      </c>
      <c r="Z25" s="21">
        <f t="shared" si="15"/>
        <v>33.38928737</v>
      </c>
      <c r="AA25" s="21">
        <f t="shared" si="16"/>
        <v>23.24454</v>
      </c>
      <c r="AB25" s="11"/>
    </row>
    <row r="26" ht="15.0" customHeight="1">
      <c r="A26" s="62">
        <f t="shared" si="17"/>
        <v>9</v>
      </c>
      <c r="B26" s="63">
        <f t="shared" si="18"/>
        <v>2013.988625</v>
      </c>
      <c r="C26" s="63">
        <f t="shared" si="1"/>
        <v>16.69464369</v>
      </c>
      <c r="D26" s="64">
        <f>Plan_apoio!D25</f>
        <v>0.5</v>
      </c>
      <c r="E26" s="63">
        <f>IF(A26="","",VLOOKUP(D26,'aux_alíquotas'!$C$2:$D$8,2,0))</f>
        <v>0</v>
      </c>
      <c r="F26" s="65">
        <f t="shared" si="2"/>
        <v>13.95830933</v>
      </c>
      <c r="G26" s="62">
        <f t="shared" si="3"/>
        <v>9</v>
      </c>
      <c r="H26" s="66">
        <f t="shared" si="19"/>
        <v>48366</v>
      </c>
      <c r="I26" s="62">
        <f t="shared" si="4"/>
        <v>3058</v>
      </c>
      <c r="J26" s="63">
        <f t="shared" si="5"/>
        <v>16.69464369</v>
      </c>
      <c r="K26" s="62">
        <f t="shared" si="6"/>
        <v>366</v>
      </c>
      <c r="L26" s="63">
        <f t="shared" si="20"/>
        <v>18.86293914</v>
      </c>
      <c r="M26" s="63">
        <f t="shared" si="21"/>
        <v>4.558401948</v>
      </c>
      <c r="N26" s="63">
        <f t="shared" si="7"/>
        <v>12.136242</v>
      </c>
      <c r="O26" s="65">
        <v>12.136242</v>
      </c>
      <c r="P26" s="63">
        <f t="shared" si="8"/>
        <v>6.726697138</v>
      </c>
      <c r="Q26" s="20">
        <f t="shared" si="9"/>
        <v>3058</v>
      </c>
      <c r="R26" s="67">
        <f t="shared" si="10"/>
        <v>0.000082</v>
      </c>
      <c r="S26" s="68">
        <f t="shared" si="11"/>
        <v>0.02993</v>
      </c>
      <c r="T26" s="69">
        <f t="shared" si="12"/>
        <v>0.3632377231</v>
      </c>
      <c r="U26" s="5"/>
      <c r="V26" s="70">
        <f t="shared" si="13"/>
        <v>9</v>
      </c>
      <c r="W26" s="71">
        <f t="shared" si="14"/>
        <v>48366</v>
      </c>
      <c r="X26" s="72">
        <f>Plan_apoio!C25</f>
        <v>27.645625</v>
      </c>
      <c r="Y26" s="72">
        <f>Plan_apoio!N25</f>
        <v>20.097104</v>
      </c>
      <c r="Z26" s="72">
        <f t="shared" si="15"/>
        <v>16.69464369</v>
      </c>
      <c r="AA26" s="72">
        <f t="shared" si="16"/>
        <v>12.136242</v>
      </c>
      <c r="AB26" s="73"/>
    </row>
    <row r="27" ht="15.0" customHeight="1">
      <c r="A27" s="51">
        <f t="shared" si="17"/>
        <v>10</v>
      </c>
      <c r="B27" s="35">
        <f t="shared" si="18"/>
        <v>1997.293981</v>
      </c>
      <c r="C27" s="35">
        <f t="shared" si="1"/>
        <v>8.347321843</v>
      </c>
      <c r="D27" s="74">
        <f>Plan_apoio!D26</f>
        <v>0.5</v>
      </c>
      <c r="E27" s="35">
        <f>IF(A27="","",VLOOKUP(D27,'aux_alíquotas'!$C$2:$D$8,2,0))</f>
        <v>0</v>
      </c>
      <c r="F27" s="65">
        <f t="shared" si="2"/>
        <v>7.244783734</v>
      </c>
      <c r="G27" s="51">
        <f t="shared" si="3"/>
        <v>10</v>
      </c>
      <c r="H27" s="75">
        <f t="shared" si="19"/>
        <v>48731</v>
      </c>
      <c r="I27" s="51">
        <f t="shared" si="4"/>
        <v>3423</v>
      </c>
      <c r="J27" s="35">
        <f t="shared" si="5"/>
        <v>8.347321843</v>
      </c>
      <c r="K27" s="51">
        <f t="shared" si="6"/>
        <v>365</v>
      </c>
      <c r="L27" s="35">
        <f t="shared" si="20"/>
        <v>6.726697138</v>
      </c>
      <c r="M27" s="58">
        <f t="shared" si="21"/>
        <v>1.620629971</v>
      </c>
      <c r="N27" s="58">
        <f t="shared" si="7"/>
        <v>6.726692</v>
      </c>
      <c r="O27" s="65">
        <v>6.726692</v>
      </c>
      <c r="P27" s="35">
        <f t="shared" si="8"/>
        <v>0.000005137855087</v>
      </c>
      <c r="Q27" s="20">
        <f t="shared" si="9"/>
        <v>3423</v>
      </c>
      <c r="R27" s="67">
        <f t="shared" si="10"/>
        <v>0.000082</v>
      </c>
      <c r="S27" s="68">
        <f t="shared" si="11"/>
        <v>0.02993</v>
      </c>
      <c r="T27" s="69">
        <f t="shared" si="12"/>
        <v>0.2013298916</v>
      </c>
      <c r="U27" s="5"/>
      <c r="V27" s="76">
        <f t="shared" si="13"/>
        <v>10</v>
      </c>
      <c r="W27" s="77">
        <f t="shared" si="14"/>
        <v>48731</v>
      </c>
      <c r="X27" s="21">
        <f>Plan_apoio!C26</f>
        <v>13.8228125</v>
      </c>
      <c r="Y27" s="21">
        <f>Plan_apoio!N26</f>
        <v>11.139118</v>
      </c>
      <c r="Z27" s="21">
        <f t="shared" si="15"/>
        <v>8.347321843</v>
      </c>
      <c r="AA27" s="21">
        <f t="shared" si="16"/>
        <v>6.726692</v>
      </c>
      <c r="AB27" s="11"/>
    </row>
    <row r="28" ht="15.0" customHeight="1">
      <c r="A28" s="78"/>
      <c r="B28" s="78"/>
      <c r="C28" s="79">
        <f>SUM(C18:C27)</f>
        <v>3011.05334</v>
      </c>
      <c r="D28" s="80"/>
      <c r="E28" s="81"/>
      <c r="F28" s="82">
        <f>SUM(F18:F27)</f>
        <v>957.2593233</v>
      </c>
      <c r="G28" s="78"/>
      <c r="H28" s="78"/>
      <c r="I28" s="83">
        <f>I18/30</f>
        <v>4.533333333</v>
      </c>
      <c r="J28" s="84"/>
      <c r="K28" s="84"/>
      <c r="L28" s="84"/>
      <c r="M28" s="82">
        <f>SUM(M18:M27)</f>
        <v>957.2593283</v>
      </c>
      <c r="N28" s="85"/>
      <c r="O28" s="65"/>
      <c r="P28" s="85">
        <f>SUM(N18:N27)</f>
        <v>2053.794012</v>
      </c>
      <c r="Q28" s="35"/>
      <c r="R28" s="5"/>
      <c r="S28" s="5"/>
      <c r="T28" s="35"/>
      <c r="U28" s="5"/>
      <c r="V28" s="86"/>
      <c r="W28" s="86"/>
      <c r="X28" s="87">
        <f t="shared" ref="X28:AA28" si="22">SUM(X18:X27)</f>
        <v>4986.177188</v>
      </c>
      <c r="Y28" s="87">
        <f t="shared" si="22"/>
        <v>3400.996163</v>
      </c>
      <c r="Z28" s="87">
        <f t="shared" si="22"/>
        <v>3011.05334</v>
      </c>
      <c r="AA28" s="87">
        <f t="shared" si="22"/>
        <v>2053.794012</v>
      </c>
      <c r="AB28" s="88"/>
    </row>
    <row r="29" ht="15.0" customHeight="1">
      <c r="A29" s="5"/>
      <c r="B29" s="5"/>
      <c r="C29" s="33"/>
      <c r="D29" s="5"/>
      <c r="E29" s="89"/>
      <c r="F29" s="5"/>
      <c r="G29" s="5"/>
      <c r="H29" s="5"/>
      <c r="I29" s="5"/>
      <c r="J29" s="5"/>
      <c r="K29" s="5"/>
      <c r="L29" s="5"/>
      <c r="M29" s="90"/>
      <c r="N29" s="5"/>
      <c r="O29" s="91"/>
      <c r="P29" s="5"/>
      <c r="Q29" s="5"/>
      <c r="R29" s="5"/>
      <c r="S29" s="92" t="s">
        <v>51</v>
      </c>
      <c r="T29" s="69">
        <f>SUM(T18:T27)</f>
        <v>45.98959983</v>
      </c>
      <c r="U29" s="5"/>
      <c r="V29" s="9"/>
      <c r="W29" s="9"/>
      <c r="X29" s="21"/>
      <c r="Y29" s="11">
        <f>T4</f>
        <v>89.08062088</v>
      </c>
      <c r="Z29" s="21"/>
      <c r="AA29" s="21">
        <f>IF($W$11=0,0,IFERROR(T31,""))</f>
        <v>53.7940171</v>
      </c>
      <c r="AB29" s="9" t="s">
        <v>11</v>
      </c>
    </row>
    <row r="30" ht="15.0" customHeight="1">
      <c r="A30" s="5"/>
      <c r="B30" s="5"/>
      <c r="C30" s="93"/>
      <c r="D30" s="5"/>
      <c r="E30" s="5"/>
      <c r="F30" s="5"/>
      <c r="G30" s="5"/>
      <c r="H30" s="94"/>
      <c r="I30" s="5"/>
      <c r="J30" s="5"/>
      <c r="K30" s="5"/>
      <c r="L30" s="5"/>
      <c r="M30" s="95"/>
      <c r="N30" s="96"/>
      <c r="O30" s="96"/>
      <c r="P30" s="33"/>
      <c r="Q30" s="33"/>
      <c r="R30" s="5"/>
      <c r="S30" s="92" t="s">
        <v>52</v>
      </c>
      <c r="T30" s="69">
        <f>((C47-SUM(F18:F27))*0.38%)</f>
        <v>7.804417265</v>
      </c>
      <c r="U30" s="5"/>
      <c r="V30" s="5"/>
      <c r="W30" s="5"/>
      <c r="X30" s="5"/>
      <c r="Y30" s="11">
        <v>0.0</v>
      </c>
      <c r="Z30" s="5"/>
      <c r="AA30" s="35">
        <f>W13</f>
        <v>0</v>
      </c>
      <c r="AB30" s="9" t="s">
        <v>53</v>
      </c>
    </row>
    <row r="31" ht="12.0" customHeight="1">
      <c r="A31" s="5"/>
      <c r="B31" s="97">
        <f>IFERROR(IF($W$11=0,Plan_apoio!B17,Plan_apoio!B17*Plan_apoio!$D$9),"")</f>
        <v>3019.400662</v>
      </c>
      <c r="C31" s="97"/>
      <c r="D31" s="97"/>
      <c r="E31" s="97">
        <f>IFERROR(IF($W$11=0,Plan_apoio!E17,Plan_apoio!E17*Plan_apoio!$D$9),"")</f>
        <v>90.58201987</v>
      </c>
      <c r="F31" s="5"/>
      <c r="G31" s="5"/>
      <c r="H31" s="94"/>
      <c r="I31" s="5"/>
      <c r="J31" s="5"/>
      <c r="K31" s="5"/>
      <c r="L31" s="5"/>
      <c r="M31" s="90"/>
      <c r="N31" s="91"/>
      <c r="O31" s="91"/>
      <c r="P31" s="33"/>
      <c r="Q31" s="33"/>
      <c r="R31" s="5"/>
      <c r="S31" s="98" t="s">
        <v>54</v>
      </c>
      <c r="T31" s="99">
        <f>IFERROR(SUM(T29:T30),0)</f>
        <v>53.7940171</v>
      </c>
      <c r="U31" s="5"/>
      <c r="V31" s="5"/>
      <c r="W31" s="5"/>
      <c r="X31" s="5"/>
      <c r="Y31" s="11">
        <v>0.0</v>
      </c>
      <c r="Z31" s="5"/>
      <c r="AA31" s="100">
        <f>AA28-AA29-AA30</f>
        <v>1999.999995</v>
      </c>
      <c r="AB31" s="101" t="s">
        <v>55</v>
      </c>
    </row>
    <row r="32" ht="12.0" customHeight="1">
      <c r="A32" s="5"/>
      <c r="B32" s="97">
        <f>IFERROR(IF($W$11=0,Plan_apoio!B18,Plan_apoio!B18*Plan_apoio!$D$9),"")</f>
        <v>2022.998444</v>
      </c>
      <c r="C32" s="5"/>
      <c r="D32" s="5"/>
      <c r="E32" s="97">
        <f>IFERROR(IF($W$11=0,Plan_apoio!E18,Plan_apoio!E18*Plan_apoio!$D$9),"")</f>
        <v>90.58201987</v>
      </c>
      <c r="F32" s="5"/>
      <c r="G32" s="5"/>
      <c r="H32" s="5"/>
      <c r="I32" s="5"/>
      <c r="J32" s="5"/>
      <c r="K32" s="5"/>
      <c r="L32" s="5"/>
      <c r="M32" s="95"/>
      <c r="N32" s="96"/>
      <c r="O32" s="96"/>
      <c r="P32" s="33"/>
      <c r="Q32" s="33"/>
      <c r="R32" s="5"/>
      <c r="S32" s="5"/>
      <c r="T32" s="5"/>
      <c r="U32" s="5"/>
      <c r="V32" s="5"/>
      <c r="W32" s="5"/>
      <c r="X32" s="5"/>
      <c r="Y32" s="11">
        <v>0.0</v>
      </c>
      <c r="Z32" s="5"/>
      <c r="AA32" s="35">
        <f>W14</f>
        <v>99.99999975</v>
      </c>
      <c r="AB32" s="9" t="s">
        <v>56</v>
      </c>
    </row>
    <row r="33" ht="12.0" customHeight="1">
      <c r="A33" s="5"/>
      <c r="B33" s="97">
        <f>IFERROR(IF($W$11=0,Plan_apoio!B19,Plan_apoio!B19*Plan_apoio!$D$9),"")</f>
        <v>1325.516891</v>
      </c>
      <c r="C33" s="5"/>
      <c r="D33" s="5"/>
      <c r="E33" s="97">
        <f>IFERROR(IF($W$11=0,Plan_apoio!E19,Plan_apoio!E19*Plan_apoio!$D$9),"")</f>
        <v>90.58201987</v>
      </c>
      <c r="F33" s="5"/>
      <c r="G33" s="5"/>
      <c r="H33" s="5"/>
      <c r="I33" s="5"/>
      <c r="J33" s="5"/>
      <c r="K33" s="5"/>
      <c r="L33" s="5"/>
      <c r="M33" s="90"/>
      <c r="N33" s="91"/>
      <c r="O33" s="91"/>
      <c r="P33" s="33"/>
      <c r="Q33" s="33"/>
      <c r="R33" s="5"/>
      <c r="S33" s="5"/>
      <c r="T33" s="5"/>
      <c r="U33" s="5"/>
      <c r="V33" s="5"/>
      <c r="W33" s="5"/>
      <c r="X33" s="5"/>
      <c r="Y33" s="102">
        <f>W10</f>
        <v>3311.915548</v>
      </c>
      <c r="Z33" s="5"/>
      <c r="AA33" s="100">
        <f>AA31-AA32</f>
        <v>1899.999995</v>
      </c>
      <c r="AB33" s="101" t="s">
        <v>57</v>
      </c>
    </row>
    <row r="34" ht="12.0" customHeight="1">
      <c r="A34" s="5"/>
      <c r="B34" s="97">
        <f>IFERROR(IF($W$11=0,Plan_apoio!B20,Plan_apoio!B20*Plan_apoio!$D$9),"")</f>
        <v>837.2798037</v>
      </c>
      <c r="C34" s="5"/>
      <c r="D34" s="5"/>
      <c r="E34" s="97">
        <f>IFERROR(IF($W$11=0,Plan_apoio!E20,Plan_apoio!E20*Plan_apoio!$D$9),"")</f>
        <v>90.58201987</v>
      </c>
      <c r="F34" s="9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103" t="s">
        <v>58</v>
      </c>
      <c r="W34" s="5"/>
      <c r="X34" s="5"/>
      <c r="Y34" s="5"/>
      <c r="Z34" s="5"/>
      <c r="AA34" s="5"/>
      <c r="AB34" s="5"/>
    </row>
    <row r="35" ht="12.0" customHeight="1">
      <c r="A35" s="5"/>
      <c r="B35" s="97">
        <f>IFERROR(IF($W$11=0,Plan_apoio!B21,Plan_apoio!B21*Plan_apoio!$D$9),"")</f>
        <v>495.5138427</v>
      </c>
      <c r="C35" s="5"/>
      <c r="D35" s="5"/>
      <c r="E35" s="97">
        <f>IFERROR(IF($W$11=0,Plan_apoio!E21,Plan_apoio!E21*Plan_apoio!$D$9),"")</f>
        <v>30.19400662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2.0" hidden="1" customHeight="1">
      <c r="A36" s="5"/>
      <c r="B36" s="97">
        <f>IFERROR(IF($W$11=0,Plan_apoio!B22,Plan_apoio!B22*Plan_apoio!$D$9),"")</f>
        <v>267.114299</v>
      </c>
      <c r="C36" s="5"/>
      <c r="D36" s="5"/>
      <c r="E36" s="97">
        <f>IFERROR(IF($W$11=0,Plan_apoio!E22,Plan_apoio!E22*Plan_apoio!$D$9),"")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2.0" hidden="1" customHeight="1">
      <c r="A37" s="5"/>
      <c r="B37" s="97">
        <f>IFERROR(IF($W$11=0,Plan_apoio!B23,Plan_apoio!B23*Plan_apoio!$D$9),"")</f>
        <v>133.5571495</v>
      </c>
      <c r="C37" s="5"/>
      <c r="D37" s="5"/>
      <c r="E37" s="97">
        <f>IFERROR(IF($W$11=0,Plan_apoio!E23,Plan_apoio!E23*Plan_apoio!$D$9),"")</f>
        <v>0</v>
      </c>
      <c r="F37" s="10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2.0" hidden="1" customHeight="1">
      <c r="A38" s="5"/>
      <c r="B38" s="97">
        <f>IFERROR(IF($W$11=0,Plan_apoio!B24,Plan_apoio!B24*Plan_apoio!$D$9),"")</f>
        <v>66.77857475</v>
      </c>
      <c r="C38" s="5"/>
      <c r="D38" s="5"/>
      <c r="E38" s="97">
        <f>IFERROR(IF($W$11=0,Plan_apoio!E24,Plan_apoio!E24*Plan_apoio!$D$9),"")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2.0" hidden="1" customHeight="1">
      <c r="A39" s="5"/>
      <c r="B39" s="97">
        <f>IFERROR(IF($W$11=0,Plan_apoio!B25,Plan_apoio!B25*Plan_apoio!$D$9),"")</f>
        <v>33.38928737</v>
      </c>
      <c r="C39" s="5"/>
      <c r="D39" s="5"/>
      <c r="E39" s="97">
        <f>IFERROR(IF($W$11=0,Plan_apoio!E25,Plan_apoio!E25*Plan_apoio!$D$9),"")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2.0" hidden="1" customHeight="1">
      <c r="A40" s="5"/>
      <c r="B40" s="97">
        <f>IFERROR(IF($W$11=0,Plan_apoio!B26,Plan_apoio!B26*Plan_apoio!$D$9),"")</f>
        <v>16.69464369</v>
      </c>
      <c r="C40" s="5"/>
      <c r="D40" s="5"/>
      <c r="E40" s="97">
        <f>IFERROR(IF($W$11=0,Plan_apoio!E26,Plan_apoio!E26*Plan_apoio!$D$9),"")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2.0" hidden="1" customHeight="1">
      <c r="A41" s="5"/>
      <c r="B41" s="5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2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2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2.0" hidden="1" customHeight="1">
      <c r="A45" s="5"/>
      <c r="B45" s="5"/>
      <c r="C45" s="35"/>
      <c r="D45" s="105"/>
      <c r="E45" s="3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2.0" hidden="1" customHeight="1">
      <c r="A46" s="5"/>
      <c r="B46" s="106" t="s">
        <v>59</v>
      </c>
      <c r="C46" s="107">
        <f>((1+$W$8)^(1/30))-1</f>
        <v>0.0005915642877</v>
      </c>
      <c r="D46" s="108">
        <f>ROUND((W8+1)^(1/30),12)</f>
        <v>1.000591564</v>
      </c>
      <c r="E46" s="3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2.0" hidden="1" customHeight="1">
      <c r="A47" s="5"/>
      <c r="B47" s="106" t="s">
        <v>60</v>
      </c>
      <c r="C47" s="109">
        <f>SUM(C18:C27)</f>
        <v>3011.05334</v>
      </c>
      <c r="D47" s="110"/>
      <c r="E47" s="3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2.0" hidden="1" customHeight="1">
      <c r="A48" s="5"/>
      <c r="B48" s="5"/>
      <c r="C48" s="33"/>
      <c r="D48" s="5"/>
      <c r="E48" s="3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2.0" hidden="1" customHeight="1">
      <c r="A49" s="5" t="str">
        <f t="shared" ref="A49:A58" si="23">C49&amp;B49</f>
        <v>1Normal</v>
      </c>
      <c r="B49" s="5" t="s">
        <v>61</v>
      </c>
      <c r="C49" s="55">
        <v>1.0</v>
      </c>
      <c r="D49" s="111">
        <v>0.0179</v>
      </c>
      <c r="E49" s="3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2.0" hidden="1" customHeight="1">
      <c r="A50" s="5" t="str">
        <f t="shared" si="23"/>
        <v>2Normal</v>
      </c>
      <c r="B50" s="5" t="s">
        <v>61</v>
      </c>
      <c r="C50" s="55">
        <v>2.0</v>
      </c>
      <c r="D50" s="111">
        <v>0.0179</v>
      </c>
      <c r="E50" s="35"/>
      <c r="F50" s="5"/>
      <c r="G50" s="33"/>
      <c r="H50" s="35"/>
      <c r="I50" s="3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2.0" hidden="1" customHeight="1">
      <c r="A51" s="5" t="str">
        <f t="shared" si="23"/>
        <v>3Normal</v>
      </c>
      <c r="B51" s="5" t="s">
        <v>61</v>
      </c>
      <c r="C51" s="55">
        <v>3.0</v>
      </c>
      <c r="D51" s="111">
        <v>0.0179</v>
      </c>
      <c r="E51" s="35"/>
      <c r="F51" s="5"/>
      <c r="G51" s="33"/>
      <c r="H51" s="35"/>
      <c r="I51" s="3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2.0" hidden="1" customHeight="1">
      <c r="A52" s="5" t="str">
        <f t="shared" si="23"/>
        <v>4Normal</v>
      </c>
      <c r="B52" s="5" t="s">
        <v>61</v>
      </c>
      <c r="C52" s="55">
        <v>4.0</v>
      </c>
      <c r="D52" s="111">
        <v>0.0179</v>
      </c>
      <c r="E52" s="35"/>
      <c r="F52" s="5"/>
      <c r="G52" s="33"/>
      <c r="H52" s="35"/>
      <c r="I52" s="3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2.0" hidden="1" customHeight="1">
      <c r="A53" s="5" t="str">
        <f t="shared" si="23"/>
        <v>5Normal</v>
      </c>
      <c r="B53" s="5" t="s">
        <v>61</v>
      </c>
      <c r="C53" s="55">
        <v>5.0</v>
      </c>
      <c r="D53" s="111">
        <v>0.0179</v>
      </c>
      <c r="E53" s="35"/>
      <c r="F53" s="5"/>
      <c r="G53" s="33"/>
      <c r="H53" s="35"/>
      <c r="I53" s="3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2.0" hidden="1" customHeight="1">
      <c r="A54" s="5" t="str">
        <f t="shared" si="23"/>
        <v>6Normal</v>
      </c>
      <c r="B54" s="5" t="s">
        <v>61</v>
      </c>
      <c r="C54" s="55">
        <v>6.0</v>
      </c>
      <c r="D54" s="111">
        <v>0.0179</v>
      </c>
      <c r="E54" s="35"/>
      <c r="F54" s="5"/>
      <c r="G54" s="5"/>
      <c r="H54" s="35"/>
      <c r="I54" s="3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2.0" hidden="1" customHeight="1">
      <c r="A55" s="5" t="str">
        <f t="shared" si="23"/>
        <v>7Normal</v>
      </c>
      <c r="B55" s="5" t="s">
        <v>61</v>
      </c>
      <c r="C55" s="55">
        <v>7.0</v>
      </c>
      <c r="D55" s="111">
        <v>0.0179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2.0" hidden="1" customHeight="1">
      <c r="A56" s="5" t="str">
        <f t="shared" si="23"/>
        <v>8Normal</v>
      </c>
      <c r="B56" s="5" t="s">
        <v>61</v>
      </c>
      <c r="C56" s="55">
        <v>8.0</v>
      </c>
      <c r="D56" s="111">
        <v>0.0179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2.0" hidden="1" customHeight="1">
      <c r="A57" s="5" t="str">
        <f t="shared" si="23"/>
        <v>9Normal</v>
      </c>
      <c r="B57" s="5" t="s">
        <v>61</v>
      </c>
      <c r="C57" s="55">
        <v>9.0</v>
      </c>
      <c r="D57" s="111">
        <v>0.0179</v>
      </c>
      <c r="E57" s="112" t="s">
        <v>16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2.0" hidden="1" customHeight="1">
      <c r="A58" s="5" t="str">
        <f t="shared" si="23"/>
        <v>10Normal</v>
      </c>
      <c r="B58" s="5" t="s">
        <v>61</v>
      </c>
      <c r="C58" s="55">
        <v>10.0</v>
      </c>
      <c r="D58" s="111">
        <v>0.0179</v>
      </c>
      <c r="E58" s="112" t="s">
        <v>13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2.0" hidden="1" customHeight="1">
      <c r="A59" s="5"/>
      <c r="B59" s="5"/>
      <c r="C59" s="55"/>
      <c r="D59" s="3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2.0" hidden="1" customHeight="1">
      <c r="A60" s="5"/>
      <c r="B60" s="5"/>
      <c r="C60" s="55"/>
      <c r="D60" s="33"/>
      <c r="E60" s="113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2.0" hidden="1" customHeight="1">
      <c r="A61" s="5"/>
      <c r="B61" s="5"/>
      <c r="C61" s="55"/>
      <c r="D61" s="33"/>
      <c r="E61" s="11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2.0" hidden="1" customHeight="1">
      <c r="A62" s="5"/>
      <c r="B62" s="5"/>
      <c r="C62" s="55"/>
      <c r="D62" s="33"/>
      <c r="E62" s="11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3">
    <mergeCell ref="V1:AB1"/>
    <mergeCell ref="A15:P15"/>
    <mergeCell ref="R15:T15"/>
  </mergeCells>
  <conditionalFormatting sqref="Y15:AA15">
    <cfRule type="containsText" dxfId="0" priority="1" operator="containsText" text="Digitar um valor menor do que o valor máximo liberado!">
      <formula>NOT(ISERROR(SEARCH(("Digitar um valor menor do que o valor máximo liberado!"),(Y15))))</formula>
    </cfRule>
  </conditionalFormatting>
  <conditionalFormatting sqref="W11">
    <cfRule type="expression" dxfId="1" priority="2">
      <formula>$W$12&gt;$W$10</formula>
    </cfRule>
  </conditionalFormatting>
  <conditionalFormatting sqref="W11">
    <cfRule type="expression" dxfId="1" priority="3">
      <formula>$W$11&gt;$W$10</formula>
    </cfRule>
  </conditionalFormatting>
  <conditionalFormatting sqref="Y15:Z15">
    <cfRule type="containsText" dxfId="0" priority="4" operator="containsText" text="Digitar um valor menor do que o valor máximo liberado!">
      <formula>NOT(ISERROR(SEARCH(("Digitar um valor menor do que o valor máximo liberado!"),(Y15))))</formula>
    </cfRule>
  </conditionalFormatting>
  <dataValidations>
    <dataValidation type="list" allowBlank="1" showErrorMessage="1" sqref="W5">
      <formula1>$C$49:$C$58</formula1>
    </dataValidation>
    <dataValidation type="list" allowBlank="1" showErrorMessage="1" sqref="W8">
      <formula1>$D$49</formula1>
    </dataValidation>
    <dataValidation type="list" allowBlank="1" showErrorMessage="1" sqref="W6:W7">
      <formula1>$E$57:$E$58</formula1>
    </dataValidation>
  </dataValidations>
  <printOptions/>
  <pageMargins bottom="0.787401575" footer="0.0" header="0.0" left="0.511811024" right="0.511811024" top="0.787401575"/>
  <pageSetup paperSize="9" scale="1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D6EE"/>
    <pageSetUpPr/>
  </sheetPr>
  <sheetViews>
    <sheetView showGridLines="0" workbookViewId="0"/>
  </sheetViews>
  <sheetFormatPr customHeight="1" defaultColWidth="14.43" defaultRowHeight="15.0"/>
  <cols>
    <col customWidth="1" min="1" max="1" width="6.57"/>
    <col customWidth="1" min="2" max="2" width="17.71"/>
    <col customWidth="1" min="3" max="3" width="14.43"/>
    <col customWidth="1" min="4" max="4" width="12.29"/>
    <col customWidth="1" min="5" max="5" width="10.71"/>
    <col customWidth="1" min="6" max="6" width="16.29"/>
    <col customWidth="1" min="7" max="7" width="5.71"/>
    <col customWidth="1" min="8" max="8" width="10.86"/>
    <col customWidth="1" min="9" max="9" width="15.0"/>
    <col customWidth="1" min="10" max="10" width="12.29"/>
    <col customWidth="1" min="11" max="11" width="9.43"/>
    <col customWidth="1" min="12" max="13" width="12.29"/>
    <col customWidth="1" min="14" max="15" width="15.0"/>
    <col customWidth="1" min="16" max="16" width="12.29"/>
    <col customWidth="1" min="17" max="17" width="7.0"/>
    <col customWidth="1" min="18" max="18" width="9.29"/>
    <col customWidth="1" min="19" max="19" width="14.57"/>
    <col customWidth="1" min="20" max="20" width="11.0"/>
    <col customWidth="1" min="21" max="26" width="6.57"/>
  </cols>
  <sheetData>
    <row r="1" ht="12.0" customHeight="1">
      <c r="A1" s="5"/>
      <c r="B1" s="114" t="s">
        <v>0</v>
      </c>
      <c r="C1" s="4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0" customHeight="1">
      <c r="A2" s="5"/>
      <c r="B2" s="61" t="s">
        <v>1</v>
      </c>
      <c r="C2" s="115">
        <f>'Simulador FGTS'!W2</f>
        <v>45308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  <c r="Y2" s="5"/>
      <c r="Z2" s="5"/>
    </row>
    <row r="3" ht="12.0" customHeight="1">
      <c r="A3" s="5"/>
      <c r="B3" s="61" t="s">
        <v>5</v>
      </c>
      <c r="C3" s="115">
        <f>'Simulador FGTS'!W3</f>
        <v>32310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5"/>
      <c r="Z3" s="5"/>
    </row>
    <row r="4" ht="12.0" customHeight="1">
      <c r="A4" s="5"/>
      <c r="B4" s="116" t="s">
        <v>7</v>
      </c>
      <c r="C4" s="99">
        <f>'Simulador FGTS'!W4</f>
        <v>5000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5"/>
      <c r="V4" s="5"/>
      <c r="W4" s="5"/>
      <c r="X4" s="5"/>
      <c r="Y4" s="5"/>
      <c r="Z4" s="5"/>
    </row>
    <row r="5" ht="12.0" customHeight="1">
      <c r="A5" s="5"/>
      <c r="B5" s="61" t="s">
        <v>62</v>
      </c>
      <c r="C5" s="117">
        <f>'Simulador FGTS'!W5</f>
        <v>10</v>
      </c>
      <c r="D5" s="5"/>
      <c r="E5" s="5"/>
      <c r="F5" s="5"/>
      <c r="G5" s="5"/>
      <c r="H5" s="5"/>
      <c r="I5" s="5"/>
      <c r="J5" s="5"/>
      <c r="K5" s="5"/>
      <c r="L5" s="18"/>
      <c r="M5" s="19"/>
      <c r="N5" s="20"/>
      <c r="O5" s="19"/>
      <c r="P5" s="5"/>
      <c r="Q5" s="5"/>
      <c r="R5" s="5"/>
      <c r="S5" s="5"/>
      <c r="T5" s="6"/>
      <c r="U5" s="5"/>
      <c r="V5" s="5"/>
      <c r="W5" s="5"/>
      <c r="X5" s="5"/>
      <c r="Y5" s="5"/>
      <c r="Z5" s="5"/>
    </row>
    <row r="6" ht="12.0" customHeight="1">
      <c r="A6" s="5"/>
      <c r="B6" s="118" t="s">
        <v>63</v>
      </c>
      <c r="C6" s="119">
        <f>'Simulador FGTS'!W8</f>
        <v>0.0179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5"/>
      <c r="V6" s="5"/>
      <c r="W6" s="5"/>
      <c r="X6" s="5"/>
      <c r="Y6" s="5"/>
      <c r="Z6" s="5"/>
    </row>
    <row r="7" ht="12.0" customHeight="1">
      <c r="A7" s="5"/>
      <c r="B7" s="61" t="s">
        <v>8</v>
      </c>
      <c r="C7" s="69">
        <f>C8+C9</f>
        <v>3400.996169</v>
      </c>
      <c r="D7" s="5"/>
      <c r="E7" s="5"/>
      <c r="F7" s="5"/>
      <c r="G7" s="5"/>
      <c r="H7" s="5"/>
      <c r="I7" s="5"/>
      <c r="J7" s="5"/>
      <c r="K7" s="53"/>
      <c r="L7" s="5"/>
      <c r="M7" s="19"/>
      <c r="N7" s="20"/>
      <c r="O7" s="5"/>
      <c r="P7" s="5"/>
      <c r="Q7" s="5"/>
      <c r="R7" s="5"/>
      <c r="S7" s="5"/>
      <c r="T7" s="6"/>
      <c r="U7" s="5"/>
      <c r="V7" s="5"/>
      <c r="W7" s="5"/>
      <c r="X7" s="5"/>
      <c r="Y7" s="5"/>
      <c r="Z7" s="5"/>
    </row>
    <row r="8" ht="12.0" customHeight="1">
      <c r="A8" s="5"/>
      <c r="B8" s="61" t="s">
        <v>11</v>
      </c>
      <c r="C8" s="69">
        <f>T30</f>
        <v>89.08062088</v>
      </c>
      <c r="D8" s="5"/>
      <c r="E8" s="5"/>
      <c r="F8" s="5"/>
      <c r="G8" s="5"/>
      <c r="H8" s="5"/>
      <c r="I8" s="5"/>
      <c r="J8" s="5"/>
      <c r="K8" s="120"/>
      <c r="L8" s="5"/>
      <c r="M8" s="5"/>
      <c r="N8" s="5"/>
      <c r="O8" s="5"/>
      <c r="P8" s="5"/>
      <c r="Q8" s="5"/>
      <c r="R8" s="5"/>
      <c r="S8" s="5"/>
      <c r="T8" s="6"/>
      <c r="U8" s="5"/>
      <c r="V8" s="5"/>
      <c r="W8" s="5"/>
      <c r="X8" s="5"/>
      <c r="Y8" s="5"/>
      <c r="Z8" s="5"/>
    </row>
    <row r="9" ht="12.0" customHeight="1">
      <c r="A9" s="5"/>
      <c r="B9" s="118" t="s">
        <v>64</v>
      </c>
      <c r="C9" s="121">
        <f>C31-T30-SUM(F17:F26)</f>
        <v>3311.915548</v>
      </c>
      <c r="D9" s="122">
        <f>IFERROR('Simulador FGTS'!$W$12/C9,"-")</f>
        <v>0.6038801325</v>
      </c>
      <c r="E9" s="5"/>
      <c r="F9" s="3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5"/>
      <c r="V9" s="5"/>
      <c r="W9" s="5"/>
      <c r="X9" s="5"/>
      <c r="Y9" s="5"/>
      <c r="Z9" s="5"/>
    </row>
    <row r="10" ht="12.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9"/>
      <c r="M10" s="5"/>
      <c r="N10" s="5"/>
      <c r="O10" s="5"/>
      <c r="P10" s="5"/>
      <c r="Q10" s="5"/>
      <c r="R10" s="5"/>
      <c r="S10" s="5"/>
      <c r="T10" s="6"/>
      <c r="U10" s="5"/>
      <c r="V10" s="5"/>
      <c r="W10" s="5"/>
      <c r="X10" s="5"/>
      <c r="Y10" s="5"/>
      <c r="Z10" s="5"/>
    </row>
    <row r="11" ht="12.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9"/>
      <c r="M11" s="5"/>
      <c r="N11" s="5"/>
      <c r="O11" s="5"/>
      <c r="P11" s="5"/>
      <c r="Q11" s="5"/>
      <c r="R11" s="5"/>
      <c r="S11" s="5"/>
      <c r="T11" s="6"/>
      <c r="U11" s="5"/>
      <c r="V11" s="5"/>
      <c r="W11" s="5"/>
      <c r="X11" s="5"/>
      <c r="Y11" s="5"/>
      <c r="Z11" s="5"/>
    </row>
    <row r="12" ht="12.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0" customHeight="1">
      <c r="A13" s="5"/>
      <c r="B13" s="5"/>
      <c r="C13" s="5"/>
      <c r="D13" s="5"/>
      <c r="E13" s="5"/>
      <c r="F13" s="5"/>
      <c r="G13" s="5"/>
      <c r="H13" s="5"/>
      <c r="I13" s="5"/>
      <c r="J13" s="3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0" customHeight="1">
      <c r="A14" s="38"/>
      <c r="B14" s="37" t="s">
        <v>65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38"/>
      <c r="R14" s="39" t="s">
        <v>27</v>
      </c>
      <c r="S14" s="40"/>
      <c r="T14" s="41"/>
      <c r="U14" s="38"/>
      <c r="V14" s="38"/>
      <c r="W14" s="38"/>
      <c r="X14" s="38"/>
      <c r="Y14" s="38"/>
      <c r="Z14" s="38"/>
    </row>
    <row r="15" ht="12.0" customHeight="1">
      <c r="A15" s="5"/>
      <c r="B15" s="44" t="s">
        <v>7</v>
      </c>
      <c r="C15" s="44" t="s">
        <v>29</v>
      </c>
      <c r="D15" s="44" t="s">
        <v>30</v>
      </c>
      <c r="E15" s="44" t="s">
        <v>31</v>
      </c>
      <c r="F15" s="45" t="s">
        <v>32</v>
      </c>
      <c r="G15" s="44" t="s">
        <v>33</v>
      </c>
      <c r="H15" s="44" t="s">
        <v>34</v>
      </c>
      <c r="I15" s="46" t="s">
        <v>35</v>
      </c>
      <c r="J15" s="46" t="s">
        <v>36</v>
      </c>
      <c r="K15" s="44" t="s">
        <v>37</v>
      </c>
      <c r="L15" s="44" t="s">
        <v>38</v>
      </c>
      <c r="M15" s="44" t="s">
        <v>39</v>
      </c>
      <c r="N15" s="46" t="s">
        <v>40</v>
      </c>
      <c r="O15" s="45" t="s">
        <v>40</v>
      </c>
      <c r="P15" s="44" t="s">
        <v>41</v>
      </c>
      <c r="Q15" s="5"/>
      <c r="R15" s="47" t="s">
        <v>42</v>
      </c>
      <c r="S15" s="47" t="s">
        <v>43</v>
      </c>
      <c r="T15" s="47" t="s">
        <v>44</v>
      </c>
      <c r="U15" s="5"/>
      <c r="V15" s="5"/>
      <c r="W15" s="5"/>
      <c r="X15" s="5"/>
      <c r="Y15" s="5"/>
      <c r="Z15" s="5"/>
    </row>
    <row r="16" ht="12.0" customHeight="1">
      <c r="A16" s="5"/>
      <c r="B16" s="35"/>
      <c r="C16" s="97">
        <f>-(C31-T30-SUM(F17:F26))</f>
        <v>-3311.915548</v>
      </c>
      <c r="D16" s="53"/>
      <c r="E16" s="35"/>
      <c r="F16" s="54"/>
      <c r="G16" s="55"/>
      <c r="H16" s="123">
        <f>C2</f>
        <v>45308</v>
      </c>
      <c r="I16" s="55"/>
      <c r="J16" s="57"/>
      <c r="K16" s="57"/>
      <c r="L16" s="57"/>
      <c r="M16" s="57"/>
      <c r="N16" s="57"/>
      <c r="O16" s="54"/>
      <c r="P16" s="58">
        <f>C7</f>
        <v>3400.996169</v>
      </c>
      <c r="Q16" s="5"/>
      <c r="R16" s="59"/>
      <c r="S16" s="60">
        <v>0.02993</v>
      </c>
      <c r="T16" s="61"/>
      <c r="U16" s="5"/>
      <c r="V16" s="5"/>
      <c r="W16" s="5"/>
      <c r="X16" s="5"/>
      <c r="Y16" s="5"/>
      <c r="Z16" s="5"/>
    </row>
    <row r="17" ht="12.0" customHeight="1">
      <c r="A17" s="124">
        <v>1.0</v>
      </c>
      <c r="B17" s="63">
        <f>C4</f>
        <v>5000</v>
      </c>
      <c r="C17" s="63">
        <f t="shared" ref="C17:C26" si="1">IF(A17="","",(B17*D17)+E17)</f>
        <v>1650</v>
      </c>
      <c r="D17" s="64">
        <f>IF(A17="","",VLOOKUP($B17,'aux_alíquotas'!$A$2:$C$8,3,1))</f>
        <v>0.3</v>
      </c>
      <c r="E17" s="63">
        <f>IF(A17="","",VLOOKUP(D17,'aux_alíquotas'!$C$2:$D$8,2,0))</f>
        <v>150</v>
      </c>
      <c r="F17" s="65">
        <f t="shared" ref="F17:F26" si="2">IF(A17="","",C17-PV($C$30,I17,,-C17))</f>
        <v>127.5112493</v>
      </c>
      <c r="G17" s="125">
        <f t="shared" ref="G17:G26" si="3">A17</f>
        <v>1</v>
      </c>
      <c r="H17" s="66">
        <f>IF(NETWORKDAYS(C2,DATE(YEAR(C2),MONTH(C3),1),feriados)-1&gt;=15,DATE(YEAR(C2),MONTH(C3),1),DATE(YEAR(C2)+1,MONTH(C3),1))</f>
        <v>45444</v>
      </c>
      <c r="I17" s="62">
        <f t="shared" ref="I17:I26" si="4">IF(A17="","",H17-$H$16)</f>
        <v>136</v>
      </c>
      <c r="J17" s="63">
        <f t="shared" ref="J17:J26" si="5">IF(A17="","",C17-E17)</f>
        <v>1500</v>
      </c>
      <c r="K17" s="62">
        <f t="shared" ref="K17:K26" si="6">IF(A17="","",H17-H16)</f>
        <v>136</v>
      </c>
      <c r="L17" s="63">
        <f>C7</f>
        <v>3400.996169</v>
      </c>
      <c r="M17" s="63">
        <f>L17*(($D$30)^(K17)-1)</f>
        <v>284.8397207</v>
      </c>
      <c r="N17" s="63">
        <f t="shared" ref="N17:N26" si="7">IF(A17="","",ROUND(C17-M17,6))</f>
        <v>1365.160279</v>
      </c>
      <c r="O17" s="65">
        <v>1365.160279</v>
      </c>
      <c r="P17" s="63">
        <f t="shared" ref="P17:P26" si="8">IF(A17="","",P16-N17)</f>
        <v>2035.83589</v>
      </c>
      <c r="Q17" s="20">
        <f t="shared" ref="Q17:Q26" si="9">I17</f>
        <v>136</v>
      </c>
      <c r="R17" s="67">
        <f t="shared" ref="R17:R26" si="10">IF(A17="","",$S$16/365)</f>
        <v>0.000082</v>
      </c>
      <c r="S17" s="68">
        <f t="shared" ref="S17:S26" si="11">IF(A17="","",IF((R17*Q17)&gt;$S$16,$S$16,R17*Q17))</f>
        <v>0.011152</v>
      </c>
      <c r="T17" s="69">
        <f t="shared" ref="T17:T26" si="12">IF(A17="","",O17*S17)</f>
        <v>15.22426743</v>
      </c>
      <c r="U17" s="5"/>
      <c r="V17" s="5"/>
      <c r="W17" s="5"/>
      <c r="X17" s="5"/>
      <c r="Y17" s="5"/>
      <c r="Z17" s="5"/>
    </row>
    <row r="18" ht="12.0" customHeight="1">
      <c r="A18" s="124">
        <f t="shared" ref="A18:A26" si="13">IF(A17&lt;$C$5,A17+1,"")</f>
        <v>2</v>
      </c>
      <c r="B18" s="35">
        <f t="shared" ref="B18:B26" si="14">IF(A18="","",B17-C17)</f>
        <v>3350</v>
      </c>
      <c r="C18" s="35">
        <f t="shared" si="1"/>
        <v>1155</v>
      </c>
      <c r="D18" s="74">
        <f>IF(A18="","",VLOOKUP($B18,'aux_alíquotas'!$A$2:$C$8,3,1))</f>
        <v>0.3</v>
      </c>
      <c r="E18" s="35">
        <f>IF(A18="","",VLOOKUP(D18,'aux_alíquotas'!$C$2:$D$8,2,0))</f>
        <v>150</v>
      </c>
      <c r="F18" s="65">
        <f t="shared" si="2"/>
        <v>296.1712501</v>
      </c>
      <c r="G18" s="55">
        <f t="shared" si="3"/>
        <v>2</v>
      </c>
      <c r="H18" s="75">
        <f t="shared" ref="H18:H26" si="15">DATE(YEAR(H17)+1,MONTH(H17),DAY(H17))</f>
        <v>45809</v>
      </c>
      <c r="I18" s="51">
        <f t="shared" si="4"/>
        <v>501</v>
      </c>
      <c r="J18" s="35">
        <f t="shared" si="5"/>
        <v>1005</v>
      </c>
      <c r="K18" s="51">
        <f t="shared" si="6"/>
        <v>365</v>
      </c>
      <c r="L18" s="35">
        <f t="shared" ref="L18:L26" si="16">IF(A18="","",L17-N17)</f>
        <v>2035.83589</v>
      </c>
      <c r="M18" s="35">
        <f t="shared" ref="M18:M26" si="17">IF(A18="","",L18*(($D$30)^(K18)-1))</f>
        <v>490.483902</v>
      </c>
      <c r="N18" s="35">
        <f t="shared" si="7"/>
        <v>664.516098</v>
      </c>
      <c r="O18" s="65">
        <v>664.516098</v>
      </c>
      <c r="P18" s="35">
        <f t="shared" si="8"/>
        <v>1371.319792</v>
      </c>
      <c r="Q18" s="20">
        <f t="shared" si="9"/>
        <v>501</v>
      </c>
      <c r="R18" s="67">
        <f t="shared" si="10"/>
        <v>0.000082</v>
      </c>
      <c r="S18" s="68">
        <f t="shared" si="11"/>
        <v>0.02993</v>
      </c>
      <c r="T18" s="69">
        <f t="shared" si="12"/>
        <v>19.88896681</v>
      </c>
      <c r="U18" s="5"/>
      <c r="V18" s="5"/>
      <c r="W18" s="5"/>
      <c r="X18" s="5"/>
      <c r="Y18" s="5"/>
      <c r="Z18" s="5"/>
    </row>
    <row r="19" ht="12.0" customHeight="1">
      <c r="A19" s="124">
        <f t="shared" si="13"/>
        <v>3</v>
      </c>
      <c r="B19" s="63">
        <f t="shared" si="14"/>
        <v>2195</v>
      </c>
      <c r="C19" s="63">
        <f t="shared" si="1"/>
        <v>808.5</v>
      </c>
      <c r="D19" s="64">
        <f>IF(A19="","",VLOOKUP($B19,'aux_alíquotas'!$A$2:$C$8,3,1))</f>
        <v>0.3</v>
      </c>
      <c r="E19" s="63">
        <f>IF(A19="","",VLOOKUP(D19,'aux_alíquotas'!$C$2:$D$8,2,0))</f>
        <v>150</v>
      </c>
      <c r="F19" s="65">
        <f t="shared" si="2"/>
        <v>324.0387379</v>
      </c>
      <c r="G19" s="125">
        <f t="shared" si="3"/>
        <v>3</v>
      </c>
      <c r="H19" s="66">
        <f t="shared" si="15"/>
        <v>46174</v>
      </c>
      <c r="I19" s="62">
        <f t="shared" si="4"/>
        <v>866</v>
      </c>
      <c r="J19" s="63">
        <f t="shared" si="5"/>
        <v>658.5</v>
      </c>
      <c r="K19" s="62">
        <f t="shared" si="6"/>
        <v>365</v>
      </c>
      <c r="L19" s="63">
        <f t="shared" si="16"/>
        <v>1371.319792</v>
      </c>
      <c r="M19" s="63">
        <f t="shared" si="17"/>
        <v>330.3853153</v>
      </c>
      <c r="N19" s="63">
        <f t="shared" si="7"/>
        <v>478.114685</v>
      </c>
      <c r="O19" s="65">
        <v>478.114685</v>
      </c>
      <c r="P19" s="63">
        <f t="shared" si="8"/>
        <v>893.2051072</v>
      </c>
      <c r="Q19" s="20">
        <f t="shared" si="9"/>
        <v>866</v>
      </c>
      <c r="R19" s="67">
        <f t="shared" si="10"/>
        <v>0.000082</v>
      </c>
      <c r="S19" s="68">
        <f t="shared" si="11"/>
        <v>0.02993</v>
      </c>
      <c r="T19" s="69">
        <f t="shared" si="12"/>
        <v>14.30997252</v>
      </c>
      <c r="U19" s="5"/>
      <c r="V19" s="5"/>
      <c r="W19" s="5"/>
      <c r="X19" s="5"/>
      <c r="Y19" s="5"/>
      <c r="Z19" s="5"/>
    </row>
    <row r="20" ht="12.0" customHeight="1">
      <c r="A20" s="124">
        <f t="shared" si="13"/>
        <v>4</v>
      </c>
      <c r="B20" s="35">
        <f t="shared" si="14"/>
        <v>1386.5</v>
      </c>
      <c r="C20" s="35">
        <f t="shared" si="1"/>
        <v>565.95</v>
      </c>
      <c r="D20" s="74">
        <f>IF(A20="","",VLOOKUP($B20,'aux_alíquotas'!$A$2:$C$8,3,1))</f>
        <v>0.3</v>
      </c>
      <c r="E20" s="35">
        <f>IF(A20="","",VLOOKUP(D20,'aux_alíquotas'!$C$2:$D$8,2,0))</f>
        <v>150</v>
      </c>
      <c r="F20" s="65">
        <f t="shared" si="2"/>
        <v>292.6676786</v>
      </c>
      <c r="G20" s="55">
        <f t="shared" si="3"/>
        <v>4</v>
      </c>
      <c r="H20" s="75">
        <f t="shared" si="15"/>
        <v>46539</v>
      </c>
      <c r="I20" s="51">
        <f t="shared" si="4"/>
        <v>1231</v>
      </c>
      <c r="J20" s="35">
        <f t="shared" si="5"/>
        <v>415.95</v>
      </c>
      <c r="K20" s="51">
        <f t="shared" si="6"/>
        <v>365</v>
      </c>
      <c r="L20" s="35">
        <f t="shared" si="16"/>
        <v>893.2051072</v>
      </c>
      <c r="M20" s="35">
        <f t="shared" si="17"/>
        <v>215.1955019</v>
      </c>
      <c r="N20" s="35">
        <f t="shared" si="7"/>
        <v>350.754498</v>
      </c>
      <c r="O20" s="65">
        <v>350.754498</v>
      </c>
      <c r="P20" s="35">
        <f t="shared" si="8"/>
        <v>542.4506092</v>
      </c>
      <c r="Q20" s="20">
        <f t="shared" si="9"/>
        <v>1231</v>
      </c>
      <c r="R20" s="67">
        <f t="shared" si="10"/>
        <v>0.000082</v>
      </c>
      <c r="S20" s="68">
        <f t="shared" si="11"/>
        <v>0.02993</v>
      </c>
      <c r="T20" s="69">
        <f t="shared" si="12"/>
        <v>10.49808213</v>
      </c>
      <c r="U20" s="5"/>
      <c r="V20" s="5"/>
      <c r="W20" s="5"/>
      <c r="X20" s="5"/>
      <c r="Y20" s="5"/>
      <c r="Z20" s="5"/>
    </row>
    <row r="21" ht="12.0" customHeight="1">
      <c r="A21" s="124">
        <f t="shared" si="13"/>
        <v>5</v>
      </c>
      <c r="B21" s="63">
        <f t="shared" si="14"/>
        <v>820.55</v>
      </c>
      <c r="C21" s="63">
        <f t="shared" si="1"/>
        <v>378.22</v>
      </c>
      <c r="D21" s="64">
        <f>IF(A21="","",VLOOKUP($B21,'aux_alíquotas'!$A$2:$C$8,3,1))</f>
        <v>0.4</v>
      </c>
      <c r="E21" s="63">
        <f>IF(A21="","",VLOOKUP(D21,'aux_alíquotas'!$C$2:$D$8,2,0))</f>
        <v>50</v>
      </c>
      <c r="F21" s="65">
        <f t="shared" si="2"/>
        <v>231.1325669</v>
      </c>
      <c r="G21" s="125">
        <f t="shared" si="3"/>
        <v>5</v>
      </c>
      <c r="H21" s="66">
        <f t="shared" si="15"/>
        <v>46905</v>
      </c>
      <c r="I21" s="62">
        <f t="shared" si="4"/>
        <v>1597</v>
      </c>
      <c r="J21" s="63">
        <f t="shared" si="5"/>
        <v>328.22</v>
      </c>
      <c r="K21" s="62">
        <f t="shared" si="6"/>
        <v>366</v>
      </c>
      <c r="L21" s="63">
        <f t="shared" si="16"/>
        <v>542.4506092</v>
      </c>
      <c r="M21" s="63">
        <f t="shared" si="17"/>
        <v>131.0881563</v>
      </c>
      <c r="N21" s="63">
        <f t="shared" si="7"/>
        <v>247.131844</v>
      </c>
      <c r="O21" s="65">
        <v>247.131844</v>
      </c>
      <c r="P21" s="63">
        <f t="shared" si="8"/>
        <v>295.3187652</v>
      </c>
      <c r="Q21" s="20">
        <f t="shared" si="9"/>
        <v>1597</v>
      </c>
      <c r="R21" s="67">
        <f t="shared" si="10"/>
        <v>0.000082</v>
      </c>
      <c r="S21" s="68">
        <f t="shared" si="11"/>
        <v>0.02993</v>
      </c>
      <c r="T21" s="69">
        <f t="shared" si="12"/>
        <v>7.396656091</v>
      </c>
      <c r="U21" s="5"/>
      <c r="V21" s="5"/>
      <c r="W21" s="5"/>
      <c r="X21" s="5"/>
      <c r="Y21" s="5"/>
      <c r="Z21" s="5"/>
    </row>
    <row r="22" ht="12.0" customHeight="1">
      <c r="A22" s="124">
        <f t="shared" si="13"/>
        <v>6</v>
      </c>
      <c r="B22" s="35">
        <f t="shared" si="14"/>
        <v>442.33</v>
      </c>
      <c r="C22" s="35">
        <f t="shared" si="1"/>
        <v>221.165</v>
      </c>
      <c r="D22" s="74">
        <f>IF(A22="","",VLOOKUP($B22,'aux_alíquotas'!$A$2:$C$8,3,1))</f>
        <v>0.5</v>
      </c>
      <c r="E22" s="35">
        <f>IF(A22="","",VLOOKUP(D22,'aux_alíquotas'!$C$2:$D$8,2,0))</f>
        <v>0</v>
      </c>
      <c r="F22" s="65">
        <f t="shared" si="2"/>
        <v>151.854039</v>
      </c>
      <c r="G22" s="55">
        <f t="shared" si="3"/>
        <v>6</v>
      </c>
      <c r="H22" s="75">
        <f t="shared" si="15"/>
        <v>47270</v>
      </c>
      <c r="I22" s="51">
        <f t="shared" si="4"/>
        <v>1962</v>
      </c>
      <c r="J22" s="35">
        <f t="shared" si="5"/>
        <v>221.165</v>
      </c>
      <c r="K22" s="51">
        <f t="shared" si="6"/>
        <v>365</v>
      </c>
      <c r="L22" s="35">
        <f t="shared" si="16"/>
        <v>295.3187652</v>
      </c>
      <c r="M22" s="35">
        <f t="shared" si="17"/>
        <v>71.14969383</v>
      </c>
      <c r="N22" s="35">
        <f t="shared" si="7"/>
        <v>150.015306</v>
      </c>
      <c r="O22" s="65">
        <v>150.015306</v>
      </c>
      <c r="P22" s="35">
        <f t="shared" si="8"/>
        <v>145.3034592</v>
      </c>
      <c r="Q22" s="20">
        <f t="shared" si="9"/>
        <v>1962</v>
      </c>
      <c r="R22" s="67">
        <f t="shared" si="10"/>
        <v>0.000082</v>
      </c>
      <c r="S22" s="68">
        <f t="shared" si="11"/>
        <v>0.02993</v>
      </c>
      <c r="T22" s="69">
        <f t="shared" si="12"/>
        <v>4.489958109</v>
      </c>
      <c r="U22" s="5"/>
      <c r="V22" s="5"/>
      <c r="W22" s="5"/>
      <c r="X22" s="5"/>
      <c r="Y22" s="5"/>
      <c r="Z22" s="5"/>
    </row>
    <row r="23" ht="12.0" customHeight="1">
      <c r="A23" s="124">
        <f t="shared" si="13"/>
        <v>7</v>
      </c>
      <c r="B23" s="63">
        <f t="shared" si="14"/>
        <v>221.165</v>
      </c>
      <c r="C23" s="63">
        <f t="shared" si="1"/>
        <v>110.5825</v>
      </c>
      <c r="D23" s="64">
        <f>IF(A23="","",VLOOKUP($B23,'aux_alíquotas'!$A$2:$C$8,3,1))</f>
        <v>0.5</v>
      </c>
      <c r="E23" s="63">
        <f>IF(A23="","",VLOOKUP(D23,'aux_alíquotas'!$C$2:$D$8,2,0))</f>
        <v>0</v>
      </c>
      <c r="F23" s="65">
        <f t="shared" si="2"/>
        <v>82.65536615</v>
      </c>
      <c r="G23" s="125">
        <f t="shared" si="3"/>
        <v>7</v>
      </c>
      <c r="H23" s="66">
        <f t="shared" si="15"/>
        <v>47635</v>
      </c>
      <c r="I23" s="62">
        <f t="shared" si="4"/>
        <v>2327</v>
      </c>
      <c r="J23" s="63">
        <f t="shared" si="5"/>
        <v>110.5825</v>
      </c>
      <c r="K23" s="62">
        <f t="shared" si="6"/>
        <v>365</v>
      </c>
      <c r="L23" s="63">
        <f t="shared" si="16"/>
        <v>145.3034592</v>
      </c>
      <c r="M23" s="63">
        <f t="shared" si="17"/>
        <v>35.00724591</v>
      </c>
      <c r="N23" s="63">
        <f t="shared" si="7"/>
        <v>75.575254</v>
      </c>
      <c r="O23" s="65">
        <v>75.575254</v>
      </c>
      <c r="P23" s="63">
        <f t="shared" si="8"/>
        <v>69.72820519</v>
      </c>
      <c r="Q23" s="20">
        <f t="shared" si="9"/>
        <v>2327</v>
      </c>
      <c r="R23" s="67">
        <f t="shared" si="10"/>
        <v>0.000082</v>
      </c>
      <c r="S23" s="68">
        <f t="shared" si="11"/>
        <v>0.02993</v>
      </c>
      <c r="T23" s="69">
        <f t="shared" si="12"/>
        <v>2.261967352</v>
      </c>
      <c r="U23" s="5"/>
      <c r="V23" s="5"/>
      <c r="W23" s="5"/>
      <c r="X23" s="5"/>
      <c r="Y23" s="5"/>
      <c r="Z23" s="5"/>
    </row>
    <row r="24" ht="12.0" customHeight="1">
      <c r="A24" s="124">
        <f t="shared" si="13"/>
        <v>8</v>
      </c>
      <c r="B24" s="35">
        <f t="shared" si="14"/>
        <v>110.5825</v>
      </c>
      <c r="C24" s="35">
        <f t="shared" si="1"/>
        <v>55.29125</v>
      </c>
      <c r="D24" s="74">
        <f>IF(A24="","",VLOOKUP($B24,'aux_alíquotas'!$A$2:$C$8,3,1))</f>
        <v>0.5</v>
      </c>
      <c r="E24" s="35">
        <f>IF(A24="","",VLOOKUP(D24,'aux_alíquotas'!$C$2:$D$8,2,0))</f>
        <v>0</v>
      </c>
      <c r="F24" s="65">
        <f t="shared" si="2"/>
        <v>44.03870359</v>
      </c>
      <c r="G24" s="55">
        <f t="shared" si="3"/>
        <v>8</v>
      </c>
      <c r="H24" s="75">
        <f t="shared" si="15"/>
        <v>48000</v>
      </c>
      <c r="I24" s="51">
        <f t="shared" si="4"/>
        <v>2692</v>
      </c>
      <c r="J24" s="35">
        <f t="shared" si="5"/>
        <v>55.29125</v>
      </c>
      <c r="K24" s="51">
        <f t="shared" si="6"/>
        <v>365</v>
      </c>
      <c r="L24" s="35">
        <f t="shared" si="16"/>
        <v>69.72820519</v>
      </c>
      <c r="M24" s="35">
        <f t="shared" si="17"/>
        <v>16.79927264</v>
      </c>
      <c r="N24" s="35">
        <f t="shared" si="7"/>
        <v>38.491977</v>
      </c>
      <c r="O24" s="65">
        <v>38.491977</v>
      </c>
      <c r="P24" s="35">
        <f t="shared" si="8"/>
        <v>31.23622819</v>
      </c>
      <c r="Q24" s="20">
        <f t="shared" si="9"/>
        <v>2692</v>
      </c>
      <c r="R24" s="67">
        <f t="shared" si="10"/>
        <v>0.000082</v>
      </c>
      <c r="S24" s="68">
        <f t="shared" si="11"/>
        <v>0.02993</v>
      </c>
      <c r="T24" s="69">
        <f t="shared" si="12"/>
        <v>1.152064872</v>
      </c>
      <c r="U24" s="5"/>
      <c r="V24" s="5"/>
      <c r="W24" s="5"/>
      <c r="X24" s="5"/>
      <c r="Y24" s="5"/>
      <c r="Z24" s="5"/>
    </row>
    <row r="25" ht="12.0" customHeight="1">
      <c r="A25" s="124">
        <f t="shared" si="13"/>
        <v>9</v>
      </c>
      <c r="B25" s="63">
        <f t="shared" si="14"/>
        <v>55.29125</v>
      </c>
      <c r="C25" s="63">
        <f t="shared" si="1"/>
        <v>27.645625</v>
      </c>
      <c r="D25" s="64">
        <f>IF(A25="","",VLOOKUP($B25,'aux_alíquotas'!$A$2:$C$8,3,1))</f>
        <v>0.5</v>
      </c>
      <c r="E25" s="63">
        <f>IF(A25="","",VLOOKUP(D25,'aux_alíquotas'!$C$2:$D$8,2,0))</f>
        <v>0</v>
      </c>
      <c r="F25" s="65">
        <f t="shared" si="2"/>
        <v>23.11437085</v>
      </c>
      <c r="G25" s="125">
        <f t="shared" si="3"/>
        <v>9</v>
      </c>
      <c r="H25" s="66">
        <f t="shared" si="15"/>
        <v>48366</v>
      </c>
      <c r="I25" s="62">
        <f t="shared" si="4"/>
        <v>3058</v>
      </c>
      <c r="J25" s="63">
        <f t="shared" si="5"/>
        <v>27.645625</v>
      </c>
      <c r="K25" s="62">
        <f t="shared" si="6"/>
        <v>366</v>
      </c>
      <c r="L25" s="63">
        <f t="shared" si="16"/>
        <v>31.23622819</v>
      </c>
      <c r="M25" s="63">
        <f t="shared" si="17"/>
        <v>7.548520535</v>
      </c>
      <c r="N25" s="63">
        <f t="shared" si="7"/>
        <v>20.097104</v>
      </c>
      <c r="O25" s="65">
        <v>20.097104</v>
      </c>
      <c r="P25" s="63">
        <f t="shared" si="8"/>
        <v>11.13912419</v>
      </c>
      <c r="Q25" s="20">
        <f t="shared" si="9"/>
        <v>3058</v>
      </c>
      <c r="R25" s="67">
        <f t="shared" si="10"/>
        <v>0.000082</v>
      </c>
      <c r="S25" s="68">
        <f t="shared" si="11"/>
        <v>0.02993</v>
      </c>
      <c r="T25" s="69">
        <f t="shared" si="12"/>
        <v>0.6015063227</v>
      </c>
      <c r="U25" s="5"/>
      <c r="V25" s="5"/>
      <c r="W25" s="5"/>
      <c r="X25" s="5"/>
      <c r="Y25" s="5"/>
      <c r="Z25" s="5"/>
    </row>
    <row r="26" ht="12.0" customHeight="1">
      <c r="A26" s="124">
        <f t="shared" si="13"/>
        <v>10</v>
      </c>
      <c r="B26" s="35">
        <f t="shared" si="14"/>
        <v>27.645625</v>
      </c>
      <c r="C26" s="35">
        <f t="shared" si="1"/>
        <v>13.8228125</v>
      </c>
      <c r="D26" s="74">
        <f>IF(A26="","",VLOOKUP($B26,'aux_alíquotas'!$A$2:$C$8,3,1))</f>
        <v>0.5</v>
      </c>
      <c r="E26" s="35">
        <f>IF(A26="","",VLOOKUP(D26,'aux_alíquotas'!$C$2:$D$8,2,0))</f>
        <v>0</v>
      </c>
      <c r="F26" s="65">
        <f t="shared" si="2"/>
        <v>11.99705595</v>
      </c>
      <c r="G26" s="55">
        <f t="shared" si="3"/>
        <v>10</v>
      </c>
      <c r="H26" s="75">
        <f t="shared" si="15"/>
        <v>48731</v>
      </c>
      <c r="I26" s="51">
        <f t="shared" si="4"/>
        <v>3423</v>
      </c>
      <c r="J26" s="35">
        <f t="shared" si="5"/>
        <v>13.8228125</v>
      </c>
      <c r="K26" s="51">
        <f t="shared" si="6"/>
        <v>365</v>
      </c>
      <c r="L26" s="35">
        <f t="shared" si="16"/>
        <v>11.13912419</v>
      </c>
      <c r="M26" s="58">
        <f t="shared" si="17"/>
        <v>2.683694263</v>
      </c>
      <c r="N26" s="58">
        <f t="shared" si="7"/>
        <v>11.139118</v>
      </c>
      <c r="O26" s="65">
        <v>11.139118</v>
      </c>
      <c r="P26" s="35">
        <f t="shared" si="8"/>
        <v>0.000006192545914</v>
      </c>
      <c r="Q26" s="20">
        <f t="shared" si="9"/>
        <v>3423</v>
      </c>
      <c r="R26" s="67">
        <f t="shared" si="10"/>
        <v>0.000082</v>
      </c>
      <c r="S26" s="68">
        <f t="shared" si="11"/>
        <v>0.02993</v>
      </c>
      <c r="T26" s="69">
        <f t="shared" si="12"/>
        <v>0.3333938017</v>
      </c>
      <c r="U26" s="5"/>
      <c r="V26" s="5"/>
      <c r="W26" s="5"/>
      <c r="X26" s="5"/>
      <c r="Y26" s="5"/>
      <c r="Z26" s="5"/>
    </row>
    <row r="27" ht="12.0" customHeight="1">
      <c r="A27" s="5"/>
      <c r="B27" s="5"/>
      <c r="C27" s="97"/>
      <c r="D27" s="126"/>
      <c r="E27" s="127"/>
      <c r="F27" s="65">
        <f>SUM(F17:F26)</f>
        <v>1585.181018</v>
      </c>
      <c r="G27" s="5"/>
      <c r="H27" s="5"/>
      <c r="I27" s="128">
        <f>I17/30</f>
        <v>4.533333333</v>
      </c>
      <c r="J27" s="129"/>
      <c r="K27" s="129"/>
      <c r="L27" s="129"/>
      <c r="M27" s="65">
        <f>SUM(M17:M26)</f>
        <v>1585.181023</v>
      </c>
      <c r="N27" s="130"/>
      <c r="O27" s="5"/>
      <c r="P27" s="130">
        <f>SUM(N17:N26)</f>
        <v>3400.996163</v>
      </c>
      <c r="Q27" s="35"/>
      <c r="R27" s="5"/>
      <c r="S27" s="5"/>
      <c r="T27" s="35"/>
      <c r="U27" s="5"/>
      <c r="V27" s="5"/>
      <c r="W27" s="5"/>
      <c r="X27" s="5"/>
      <c r="Y27" s="5"/>
      <c r="Z27" s="5"/>
    </row>
    <row r="28" ht="12.0" customHeight="1">
      <c r="A28" s="5"/>
      <c r="B28" s="5"/>
      <c r="C28" s="33"/>
      <c r="D28" s="5"/>
      <c r="E28" s="89"/>
      <c r="F28" s="5"/>
      <c r="G28" s="113"/>
      <c r="H28" s="113"/>
      <c r="I28" s="5"/>
      <c r="J28" s="33"/>
      <c r="K28" s="96"/>
      <c r="L28" s="96"/>
      <c r="M28" s="90"/>
      <c r="N28" s="5"/>
      <c r="O28" s="91"/>
      <c r="P28" s="5"/>
      <c r="Q28" s="5"/>
      <c r="R28" s="5"/>
      <c r="S28" s="92" t="s">
        <v>51</v>
      </c>
      <c r="T28" s="69">
        <f>SUM(T17:T26)</f>
        <v>76.15683544</v>
      </c>
      <c r="U28" s="5"/>
      <c r="V28" s="5"/>
      <c r="W28" s="5"/>
      <c r="X28" s="5"/>
      <c r="Y28" s="5"/>
      <c r="Z28" s="5"/>
    </row>
    <row r="29" ht="12.0" customHeight="1">
      <c r="A29" s="5"/>
      <c r="B29" s="5"/>
      <c r="C29" s="33"/>
      <c r="D29" s="5"/>
      <c r="E29" s="5"/>
      <c r="F29" s="5"/>
      <c r="G29" s="5"/>
      <c r="H29" s="113"/>
      <c r="I29" s="5"/>
      <c r="J29" s="5"/>
      <c r="K29" s="5"/>
      <c r="L29" s="5"/>
      <c r="M29" s="95"/>
      <c r="N29" s="96"/>
      <c r="O29" s="96"/>
      <c r="P29" s="33"/>
      <c r="Q29" s="33"/>
      <c r="R29" s="5"/>
      <c r="S29" s="92" t="s">
        <v>52</v>
      </c>
      <c r="T29" s="69">
        <f>((C31-SUM(F17:F26))*0.38%)</f>
        <v>12.92378544</v>
      </c>
      <c r="U29" s="5"/>
      <c r="V29" s="5"/>
      <c r="W29" s="5"/>
      <c r="X29" s="5"/>
      <c r="Y29" s="5"/>
      <c r="Z29" s="5"/>
    </row>
    <row r="30" ht="12.0" customHeight="1">
      <c r="A30" s="5"/>
      <c r="B30" s="106" t="s">
        <v>59</v>
      </c>
      <c r="C30" s="107">
        <f>((1+$C$6)^(1/30))-1</f>
        <v>0.0005915642877</v>
      </c>
      <c r="D30" s="131">
        <f>ROUND((C6+1)^(1/30),12)</f>
        <v>1.000591564</v>
      </c>
      <c r="E30" s="74"/>
      <c r="F30" s="33"/>
      <c r="G30" s="5"/>
      <c r="H30" s="113"/>
      <c r="I30" s="5"/>
      <c r="J30" s="5"/>
      <c r="K30" s="5"/>
      <c r="L30" s="5"/>
      <c r="M30" s="90"/>
      <c r="N30" s="91"/>
      <c r="O30" s="91"/>
      <c r="P30" s="33"/>
      <c r="Q30" s="33"/>
      <c r="R30" s="5"/>
      <c r="S30" s="98" t="s">
        <v>54</v>
      </c>
      <c r="T30" s="99">
        <f>IFERROR(SUM(T28:T29),0)</f>
        <v>89.08062088</v>
      </c>
      <c r="U30" s="5"/>
      <c r="V30" s="5"/>
      <c r="W30" s="5"/>
      <c r="X30" s="5"/>
      <c r="Y30" s="5"/>
      <c r="Z30" s="5"/>
    </row>
    <row r="31" ht="12.0" customHeight="1">
      <c r="A31" s="5"/>
      <c r="B31" s="106" t="s">
        <v>60</v>
      </c>
      <c r="C31" s="109">
        <f>SUM(C17:C26)</f>
        <v>4986.177188</v>
      </c>
      <c r="D31" s="132"/>
      <c r="E31" s="74"/>
      <c r="F31" s="33"/>
      <c r="G31" s="5"/>
      <c r="H31" s="113"/>
      <c r="I31" s="5"/>
      <c r="J31" s="33"/>
      <c r="K31" s="5"/>
      <c r="L31" s="5"/>
      <c r="M31" s="95"/>
      <c r="N31" s="96"/>
      <c r="O31" s="96"/>
      <c r="P31" s="33"/>
      <c r="Q31" s="33"/>
      <c r="R31" s="5"/>
      <c r="S31" s="5"/>
      <c r="T31" s="5"/>
      <c r="U31" s="5"/>
      <c r="V31" s="5"/>
      <c r="W31" s="5"/>
      <c r="X31" s="5"/>
      <c r="Y31" s="5"/>
      <c r="Z31" s="5"/>
    </row>
    <row r="32" ht="12.0" customHeight="1">
      <c r="A32" s="5"/>
      <c r="B32" s="5"/>
      <c r="C32" s="33"/>
      <c r="D32" s="74"/>
      <c r="E32" s="74"/>
      <c r="F32" s="33"/>
      <c r="G32" s="5"/>
      <c r="H32" s="5"/>
      <c r="I32" s="5"/>
      <c r="J32" s="33"/>
      <c r="K32" s="133"/>
      <c r="L32" s="95"/>
      <c r="M32" s="90"/>
      <c r="N32" s="91"/>
      <c r="O32" s="91"/>
      <c r="P32" s="33"/>
      <c r="Q32" s="33"/>
      <c r="R32" s="5"/>
      <c r="S32" s="5"/>
      <c r="T32" s="5"/>
      <c r="U32" s="5"/>
      <c r="V32" s="5"/>
      <c r="W32" s="5"/>
      <c r="X32" s="5"/>
      <c r="Y32" s="5"/>
      <c r="Z32" s="5"/>
    </row>
    <row r="33" ht="12.0" customHeight="1">
      <c r="A33" s="5"/>
      <c r="B33" s="134"/>
      <c r="C33" s="135"/>
      <c r="D33" s="74"/>
      <c r="E33" s="74"/>
      <c r="F33" s="33"/>
      <c r="G33" s="5"/>
      <c r="H33" s="136"/>
      <c r="I33" s="136"/>
      <c r="J33" s="33"/>
      <c r="K33" s="5"/>
      <c r="L33" s="5"/>
      <c r="M33" s="95"/>
      <c r="N33" s="96"/>
      <c r="O33" s="96"/>
      <c r="P33" s="33"/>
      <c r="Q33" s="33"/>
      <c r="R33" s="5"/>
      <c r="S33" s="5"/>
      <c r="T33" s="96"/>
      <c r="U33" s="5"/>
      <c r="V33" s="5"/>
      <c r="W33" s="5"/>
      <c r="X33" s="5"/>
      <c r="Y33" s="5"/>
      <c r="Z33" s="5"/>
    </row>
    <row r="34" ht="12.0" customHeight="1">
      <c r="A34" s="5"/>
      <c r="B34" s="134"/>
      <c r="C34" s="135"/>
      <c r="D34" s="74"/>
      <c r="E34" s="74"/>
      <c r="F34" s="33"/>
      <c r="G34" s="5"/>
      <c r="H34" s="5"/>
      <c r="I34" s="33"/>
      <c r="J34" s="33"/>
      <c r="K34" s="133"/>
      <c r="L34" s="95"/>
      <c r="M34" s="90"/>
      <c r="N34" s="91"/>
      <c r="O34" s="91"/>
      <c r="P34" s="91"/>
      <c r="Q34" s="91"/>
      <c r="R34" s="5"/>
      <c r="S34" s="19"/>
      <c r="T34" s="96"/>
      <c r="U34" s="5"/>
      <c r="V34" s="5"/>
      <c r="W34" s="5"/>
      <c r="X34" s="5"/>
      <c r="Y34" s="5"/>
      <c r="Z34" s="5"/>
    </row>
    <row r="35" ht="12.0" customHeight="1">
      <c r="A35" s="5"/>
      <c r="B35" s="134"/>
      <c r="C35" s="135"/>
      <c r="D35" s="74"/>
      <c r="E35" s="74"/>
      <c r="F35" s="33"/>
      <c r="G35" s="5"/>
      <c r="H35" s="104"/>
      <c r="I35" s="33"/>
      <c r="J35" s="33"/>
      <c r="K35" s="5"/>
      <c r="L35" s="5"/>
      <c r="M35" s="95"/>
      <c r="N35" s="96"/>
      <c r="O35" s="96"/>
      <c r="P35" s="91"/>
      <c r="Q35" s="91"/>
      <c r="R35" s="5"/>
      <c r="S35" s="5"/>
      <c r="T35" s="5"/>
      <c r="U35" s="5"/>
      <c r="V35" s="5"/>
      <c r="W35" s="5"/>
      <c r="X35" s="5"/>
      <c r="Y35" s="5"/>
      <c r="Z35" s="5"/>
    </row>
    <row r="36" ht="12.0" customHeight="1">
      <c r="A36" s="5"/>
      <c r="B36" s="134"/>
      <c r="C36" s="135"/>
      <c r="D36" s="74"/>
      <c r="E36" s="74"/>
      <c r="F36" s="33"/>
      <c r="G36" s="5"/>
      <c r="H36" s="33"/>
      <c r="I36" s="137"/>
      <c r="J36" s="33"/>
      <c r="K36" s="133"/>
      <c r="L36" s="95"/>
      <c r="M36" s="91"/>
      <c r="N36" s="91"/>
      <c r="O36" s="91"/>
      <c r="P36" s="91"/>
      <c r="Q36" s="91"/>
      <c r="R36" s="138"/>
      <c r="S36" s="5"/>
      <c r="T36" s="5"/>
      <c r="U36" s="5"/>
      <c r="V36" s="5"/>
      <c r="W36" s="5"/>
      <c r="X36" s="5"/>
      <c r="Y36" s="5"/>
      <c r="Z36" s="5"/>
    </row>
    <row r="37" ht="12.0" customHeight="1">
      <c r="A37" s="5"/>
      <c r="B37" s="134"/>
      <c r="C37" s="135"/>
      <c r="D37" s="74"/>
      <c r="E37" s="74"/>
      <c r="F37" s="33"/>
      <c r="G37" s="5"/>
      <c r="H37" s="5"/>
      <c r="I37" s="95"/>
      <c r="J37" s="95"/>
      <c r="K37" s="95"/>
      <c r="L37" s="95"/>
      <c r="M37" s="96"/>
      <c r="N37" s="96"/>
      <c r="O37" s="96"/>
      <c r="P37" s="96"/>
      <c r="Q37" s="96"/>
      <c r="R37" s="138"/>
      <c r="S37" s="5"/>
      <c r="T37" s="96"/>
      <c r="U37" s="5"/>
      <c r="V37" s="5"/>
      <c r="W37" s="5"/>
      <c r="X37" s="5"/>
      <c r="Y37" s="5"/>
      <c r="Z37" s="5"/>
    </row>
    <row r="38" ht="12.0" customHeight="1">
      <c r="A38" s="5"/>
      <c r="B38" s="134"/>
      <c r="C38" s="135"/>
      <c r="D38" s="74"/>
      <c r="E38" s="74"/>
      <c r="F38" s="33"/>
      <c r="G38" s="5"/>
      <c r="H38" s="5"/>
      <c r="I38" s="94"/>
      <c r="J38" s="5"/>
      <c r="K38" s="19"/>
      <c r="L38" s="5"/>
      <c r="M38" s="96"/>
      <c r="N38" s="96"/>
      <c r="O38" s="96"/>
      <c r="P38" s="96"/>
      <c r="Q38" s="96"/>
      <c r="R38" s="138"/>
      <c r="S38" s="5"/>
      <c r="T38" s="96"/>
      <c r="U38" s="5"/>
      <c r="V38" s="5"/>
      <c r="W38" s="5"/>
      <c r="X38" s="5"/>
      <c r="Y38" s="5"/>
      <c r="Z38" s="5"/>
    </row>
    <row r="39" ht="12.0" customHeight="1">
      <c r="A39" s="5"/>
      <c r="B39" s="91"/>
      <c r="C39" s="5"/>
      <c r="D39" s="74"/>
      <c r="E39" s="74"/>
      <c r="F39" s="33"/>
      <c r="G39" s="5"/>
      <c r="H39" s="5"/>
      <c r="I39" s="5"/>
      <c r="J39" s="91"/>
      <c r="K39" s="91"/>
      <c r="L39" s="5"/>
      <c r="M39" s="96"/>
      <c r="N39" s="96"/>
      <c r="O39" s="96"/>
      <c r="P39" s="96"/>
      <c r="Q39" s="96"/>
      <c r="R39" s="5"/>
      <c r="S39" s="5"/>
      <c r="T39" s="96"/>
      <c r="U39" s="5"/>
      <c r="V39" s="5"/>
      <c r="W39" s="5"/>
      <c r="X39" s="5"/>
      <c r="Y39" s="5"/>
      <c r="Z39" s="5"/>
    </row>
    <row r="40" ht="12.0" customHeight="1">
      <c r="A40" s="5"/>
      <c r="B40" s="91"/>
      <c r="C40" s="5"/>
      <c r="D40" s="5"/>
      <c r="E40" s="5"/>
      <c r="F40" s="5"/>
      <c r="G40" s="5"/>
      <c r="H40" s="5"/>
      <c r="I40" s="91"/>
      <c r="J40" s="9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0" customHeight="1">
      <c r="A41" s="5"/>
      <c r="B41" s="5"/>
      <c r="C41" s="5"/>
      <c r="D41" s="5"/>
      <c r="E41" s="5"/>
      <c r="F41" s="5"/>
      <c r="G41" s="5"/>
      <c r="H41" s="5"/>
      <c r="I41" s="91"/>
      <c r="J41" s="9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0" customHeight="1">
      <c r="A42" s="5"/>
      <c r="B42" s="5"/>
      <c r="C42" s="5"/>
      <c r="D42" s="5"/>
      <c r="E42" s="5"/>
      <c r="F42" s="5"/>
      <c r="G42" s="5"/>
      <c r="H42" s="5"/>
      <c r="I42" s="91"/>
      <c r="J42" s="91"/>
      <c r="K42" s="5"/>
      <c r="L42" s="5"/>
      <c r="M42" s="91"/>
      <c r="N42" s="91"/>
      <c r="O42" s="91"/>
      <c r="P42" s="91"/>
      <c r="Q42" s="91"/>
      <c r="R42" s="5"/>
      <c r="S42" s="5"/>
      <c r="T42" s="5"/>
      <c r="U42" s="5"/>
      <c r="V42" s="5"/>
      <c r="W42" s="5"/>
      <c r="X42" s="5"/>
      <c r="Y42" s="5"/>
      <c r="Z42" s="5"/>
    </row>
    <row r="43" ht="12.0" customHeight="1">
      <c r="A43" s="5"/>
      <c r="B43" s="5"/>
      <c r="C43" s="5"/>
      <c r="D43" s="5"/>
      <c r="E43" s="5"/>
      <c r="F43" s="5"/>
      <c r="G43" s="5"/>
      <c r="H43" s="5"/>
      <c r="I43" s="91"/>
      <c r="J43" s="9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0" customHeight="1">
      <c r="A44" s="5"/>
      <c r="B44" s="5"/>
      <c r="C44" s="35"/>
      <c r="D44" s="105"/>
      <c r="E44" s="35"/>
      <c r="F44" s="5"/>
      <c r="G44" s="5"/>
      <c r="H44" s="5"/>
      <c r="I44" s="91"/>
      <c r="J44" s="5"/>
      <c r="K44" s="5"/>
      <c r="L44" s="5"/>
      <c r="M44" s="91"/>
      <c r="N44" s="91"/>
      <c r="O44" s="91"/>
      <c r="P44" s="91"/>
      <c r="Q44" s="91"/>
      <c r="R44" s="5"/>
      <c r="S44" s="5"/>
      <c r="T44" s="5"/>
      <c r="U44" s="5"/>
      <c r="V44" s="5"/>
      <c r="W44" s="5"/>
      <c r="X44" s="5"/>
      <c r="Y44" s="5"/>
      <c r="Z44" s="5"/>
    </row>
    <row r="45" ht="12.0" customHeight="1">
      <c r="A45" s="5"/>
      <c r="B45" s="5"/>
      <c r="C45" s="5"/>
      <c r="D45" s="5"/>
      <c r="E45" s="35"/>
      <c r="F45" s="5"/>
      <c r="G45" s="5"/>
      <c r="H45" s="35"/>
      <c r="I45" s="3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0" customHeight="1">
      <c r="A46" s="5"/>
      <c r="B46" s="5"/>
      <c r="C46" s="5"/>
      <c r="D46" s="5"/>
      <c r="E46" s="35"/>
      <c r="F46" s="5"/>
      <c r="G46" s="5"/>
      <c r="H46" s="35"/>
      <c r="I46" s="35"/>
      <c r="J46" s="5"/>
      <c r="K46" s="5"/>
      <c r="L46" s="5"/>
      <c r="M46" s="139"/>
      <c r="N46" s="139"/>
      <c r="O46" s="139"/>
      <c r="P46" s="139"/>
      <c r="Q46" s="139"/>
      <c r="R46" s="5"/>
      <c r="S46" s="5"/>
      <c r="T46" s="5"/>
      <c r="U46" s="5"/>
      <c r="V46" s="5"/>
      <c r="W46" s="5"/>
      <c r="X46" s="5"/>
      <c r="Y46" s="5"/>
      <c r="Z46" s="5"/>
    </row>
    <row r="47" ht="12.0" customHeight="1">
      <c r="A47" s="5"/>
      <c r="B47" s="5"/>
      <c r="C47" s="5"/>
      <c r="D47" s="5"/>
      <c r="E47" s="35"/>
      <c r="F47" s="5"/>
      <c r="G47" s="5"/>
      <c r="H47" s="35"/>
      <c r="I47" s="3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0" customHeight="1">
      <c r="A48" s="5"/>
      <c r="B48" s="5"/>
      <c r="C48" s="5"/>
      <c r="D48" s="5"/>
      <c r="E48" s="35"/>
      <c r="F48" s="5"/>
      <c r="G48" s="5"/>
      <c r="H48" s="35"/>
      <c r="I48" s="3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0" customHeight="1">
      <c r="A49" s="5"/>
      <c r="B49" s="5"/>
      <c r="C49" s="5"/>
      <c r="D49" s="5"/>
      <c r="E49" s="35"/>
      <c r="F49" s="5"/>
      <c r="G49" s="5"/>
      <c r="H49" s="35"/>
      <c r="I49" s="3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0" customHeight="1">
      <c r="A53" s="5"/>
      <c r="B53" s="139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B1:C1"/>
    <mergeCell ref="B14:P14"/>
    <mergeCell ref="R14:T14"/>
  </mergeCells>
  <printOptions/>
  <pageMargins bottom="0.787401575" footer="0.0" header="0.0" left="0.511811024" right="0.511811024" top="0.787401575"/>
  <pageSetup paperSize="9" scale="1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5A5A5"/>
    <pageSetUpPr/>
  </sheetPr>
  <sheetViews>
    <sheetView showGridLines="0" workbookViewId="0"/>
  </sheetViews>
  <sheetFormatPr customHeight="1" defaultColWidth="14.43" defaultRowHeight="15.0"/>
  <cols>
    <col customWidth="1" min="1" max="2" width="19.57"/>
    <col customWidth="1" min="3" max="3" width="12.57"/>
    <col customWidth="1" min="4" max="4" width="16.71"/>
    <col customWidth="1" min="5" max="5" width="7.71"/>
    <col customWidth="1" min="6" max="6" width="26.86"/>
    <col customWidth="1" min="7" max="7" width="10.43"/>
    <col customWidth="1" min="8" max="8" width="11.86"/>
    <col customWidth="1" min="9" max="26" width="7.71"/>
  </cols>
  <sheetData>
    <row r="1" ht="31.5" customHeight="1">
      <c r="A1" s="140" t="s">
        <v>66</v>
      </c>
      <c r="B1" s="140" t="s">
        <v>67</v>
      </c>
      <c r="C1" s="140" t="s">
        <v>30</v>
      </c>
      <c r="D1" s="140" t="s">
        <v>68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141">
        <v>0.0</v>
      </c>
      <c r="B2" s="142">
        <v>500.0</v>
      </c>
      <c r="C2" s="74">
        <v>0.5</v>
      </c>
      <c r="D2" s="58">
        <v>0.0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0" customHeight="1">
      <c r="A3" s="143">
        <v>500.01</v>
      </c>
      <c r="B3" s="144">
        <v>1000.0</v>
      </c>
      <c r="C3" s="64">
        <v>0.4</v>
      </c>
      <c r="D3" s="145">
        <v>50.0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0" customHeight="1">
      <c r="A4" s="142">
        <v>1000.01</v>
      </c>
      <c r="B4" s="142">
        <v>5000.0</v>
      </c>
      <c r="C4" s="74">
        <v>0.3</v>
      </c>
      <c r="D4" s="58">
        <v>150.0</v>
      </c>
      <c r="E4" s="5"/>
      <c r="F4" s="5"/>
      <c r="G4" s="35"/>
      <c r="H4" s="3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144">
        <v>5000.01</v>
      </c>
      <c r="B5" s="144">
        <v>10000.0</v>
      </c>
      <c r="C5" s="64">
        <v>0.2</v>
      </c>
      <c r="D5" s="145">
        <v>650.0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42">
        <v>10000.01</v>
      </c>
      <c r="B6" s="142">
        <v>15000.0</v>
      </c>
      <c r="C6" s="74">
        <v>0.15</v>
      </c>
      <c r="D6" s="58">
        <v>1150.0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0" customHeight="1">
      <c r="A7" s="144">
        <v>15000.01</v>
      </c>
      <c r="B7" s="144">
        <v>20000.0</v>
      </c>
      <c r="C7" s="64">
        <v>0.1</v>
      </c>
      <c r="D7" s="145">
        <v>1900.0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0" customHeight="1">
      <c r="A8" s="142">
        <v>20000.01</v>
      </c>
      <c r="B8" s="142">
        <v>1.0E8</v>
      </c>
      <c r="C8" s="74">
        <v>0.05</v>
      </c>
      <c r="D8" s="58">
        <v>2900.0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5"/>
      <c r="B10" s="5"/>
      <c r="C10" s="9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91"/>
      <c r="B11" s="91"/>
      <c r="C11" s="9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91"/>
      <c r="B12" s="91"/>
      <c r="C12" s="9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91"/>
      <c r="B13" s="91"/>
      <c r="C13" s="9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91"/>
      <c r="B14" s="91"/>
      <c r="C14" s="9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91"/>
      <c r="B15" s="91"/>
      <c r="C15" s="9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91"/>
      <c r="B16" s="91"/>
      <c r="C16" s="91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5"/>
      <c r="B19" s="12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5"/>
      <c r="B20" s="12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0" customHeight="1">
      <c r="A21" s="5"/>
      <c r="B21" s="12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0" customHeight="1">
      <c r="A22" s="5"/>
      <c r="B22" s="12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5"/>
      <c r="B23" s="12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0" customHeight="1">
      <c r="A24" s="5"/>
      <c r="B24" s="1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91"/>
      <c r="B25" s="12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5"/>
      <c r="B26" s="12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5"/>
      <c r="B27" s="12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91"/>
      <c r="B28" s="12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0" customHeight="1">
      <c r="A29" s="5"/>
      <c r="B29" s="12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0" customHeight="1">
      <c r="A30" s="5"/>
      <c r="B30" s="12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0" customHeight="1">
      <c r="A31" s="91"/>
      <c r="B31" s="12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5"/>
      <c r="B32" s="12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5"/>
      <c r="B33" s="12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0" customHeight="1">
      <c r="A34" s="91"/>
      <c r="B34" s="12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0" customHeight="1">
      <c r="A35" s="5"/>
      <c r="B35" s="12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5"/>
      <c r="B36" s="12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0" customHeight="1">
      <c r="A37" s="91"/>
      <c r="B37" s="12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0" customHeight="1">
      <c r="A38" s="91"/>
      <c r="B38" s="12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87401575" footer="0.0" header="0.0" left="0.511811024" right="0.511811024" top="0.787401575"/>
  <pageSetup paperSize="9" orientation="portrait"/>
  <headerFooter>
    <oddFooter>&amp;L#000000Este documento contém informações pública, sendo seu conteúdo restrito apenas a pessoas autorizadas. Qualquer reprodução, alteração, distribuição sem prévio consentimento são proibidas.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2" width="13.43"/>
    <col customWidth="1" min="3" max="3" width="38.43"/>
    <col customWidth="1" min="4" max="5" width="8.71"/>
    <col customWidth="1" min="6" max="6" width="10.43"/>
    <col customWidth="1" min="7" max="26" width="8.71"/>
  </cols>
  <sheetData>
    <row r="1" ht="14.25" customHeight="1">
      <c r="A1" s="146" t="s">
        <v>69</v>
      </c>
      <c r="B1" s="147" t="s">
        <v>70</v>
      </c>
      <c r="C1" s="148" t="s">
        <v>71</v>
      </c>
    </row>
    <row r="2" ht="14.25" customHeight="1">
      <c r="A2" s="149">
        <v>36892.0</v>
      </c>
      <c r="B2" s="150" t="s">
        <v>72</v>
      </c>
      <c r="C2" s="150" t="s">
        <v>73</v>
      </c>
    </row>
    <row r="3" ht="14.25" customHeight="1">
      <c r="A3" s="149">
        <v>36948.0</v>
      </c>
      <c r="B3" s="150" t="s">
        <v>72</v>
      </c>
      <c r="C3" s="150" t="s">
        <v>74</v>
      </c>
    </row>
    <row r="4" ht="14.25" customHeight="1">
      <c r="A4" s="149">
        <v>36949.0</v>
      </c>
      <c r="B4" s="150" t="s">
        <v>75</v>
      </c>
      <c r="C4" s="150" t="s">
        <v>74</v>
      </c>
      <c r="F4" s="151"/>
    </row>
    <row r="5" ht="14.25" customHeight="1">
      <c r="A5" s="149">
        <v>36994.0</v>
      </c>
      <c r="B5" s="150" t="s">
        <v>76</v>
      </c>
      <c r="C5" s="150" t="s">
        <v>77</v>
      </c>
      <c r="F5" s="151"/>
    </row>
    <row r="6" ht="14.25" customHeight="1">
      <c r="A6" s="149">
        <v>37002.0</v>
      </c>
      <c r="B6" s="150" t="s">
        <v>78</v>
      </c>
      <c r="C6" s="150" t="s">
        <v>79</v>
      </c>
    </row>
    <row r="7" ht="14.25" customHeight="1">
      <c r="A7" s="149">
        <v>37012.0</v>
      </c>
      <c r="B7" s="150" t="s">
        <v>75</v>
      </c>
      <c r="C7" s="150" t="s">
        <v>80</v>
      </c>
    </row>
    <row r="8" ht="14.25" customHeight="1">
      <c r="A8" s="149">
        <v>37056.0</v>
      </c>
      <c r="B8" s="150" t="s">
        <v>81</v>
      </c>
      <c r="C8" s="150" t="s">
        <v>82</v>
      </c>
    </row>
    <row r="9" ht="14.25" customHeight="1">
      <c r="A9" s="149">
        <v>37141.0</v>
      </c>
      <c r="B9" s="150" t="s">
        <v>76</v>
      </c>
      <c r="C9" s="150" t="s">
        <v>83</v>
      </c>
      <c r="F9" s="151"/>
    </row>
    <row r="10" ht="14.25" customHeight="1">
      <c r="A10" s="149">
        <v>37176.0</v>
      </c>
      <c r="B10" s="150" t="s">
        <v>76</v>
      </c>
      <c r="C10" s="150" t="s">
        <v>84</v>
      </c>
      <c r="F10" s="151"/>
    </row>
    <row r="11" ht="14.25" customHeight="1">
      <c r="A11" s="149">
        <v>37197.0</v>
      </c>
      <c r="B11" s="150" t="s">
        <v>76</v>
      </c>
      <c r="C11" s="150" t="s">
        <v>85</v>
      </c>
    </row>
    <row r="12" ht="14.25" customHeight="1">
      <c r="A12" s="149">
        <v>37210.0</v>
      </c>
      <c r="B12" s="150" t="s">
        <v>81</v>
      </c>
      <c r="C12" s="150" t="s">
        <v>86</v>
      </c>
    </row>
    <row r="13" ht="14.25" customHeight="1">
      <c r="A13" s="149">
        <v>37250.0</v>
      </c>
      <c r="B13" s="150" t="s">
        <v>75</v>
      </c>
      <c r="C13" s="150" t="s">
        <v>87</v>
      </c>
    </row>
    <row r="14" ht="14.25" customHeight="1">
      <c r="A14" s="149">
        <v>45116.0</v>
      </c>
      <c r="B14" s="150"/>
      <c r="C14" s="150"/>
    </row>
    <row r="15" ht="14.25" customHeight="1">
      <c r="A15" s="149">
        <v>45482.0</v>
      </c>
      <c r="B15" s="150"/>
      <c r="C15" s="150"/>
    </row>
    <row r="16" ht="14.25" customHeight="1">
      <c r="A16" s="149">
        <v>45847.0</v>
      </c>
      <c r="B16" s="150"/>
      <c r="C16" s="150"/>
    </row>
    <row r="17" ht="14.25" customHeight="1">
      <c r="A17" s="149">
        <v>46212.0</v>
      </c>
      <c r="B17" s="150"/>
      <c r="C17" s="150"/>
    </row>
    <row r="18" ht="14.25" customHeight="1">
      <c r="A18" s="149">
        <v>46577.0</v>
      </c>
      <c r="B18" s="150"/>
      <c r="C18" s="150"/>
    </row>
    <row r="19" ht="14.25" customHeight="1">
      <c r="A19" s="149">
        <v>46943.0</v>
      </c>
      <c r="B19" s="150"/>
      <c r="C19" s="150"/>
    </row>
    <row r="20" ht="14.25" customHeight="1">
      <c r="A20" s="149">
        <v>47308.0</v>
      </c>
      <c r="B20" s="150"/>
      <c r="C20" s="150"/>
    </row>
    <row r="21" ht="14.25" customHeight="1">
      <c r="A21" s="149">
        <v>47673.0</v>
      </c>
      <c r="B21" s="150"/>
      <c r="C21" s="150"/>
    </row>
    <row r="22" ht="14.25" customHeight="1">
      <c r="A22" s="149">
        <v>48038.0</v>
      </c>
      <c r="B22" s="150"/>
      <c r="C22" s="150"/>
    </row>
    <row r="23" ht="14.25" customHeight="1">
      <c r="A23" s="149">
        <v>48404.0</v>
      </c>
      <c r="B23" s="150"/>
      <c r="C23" s="150"/>
    </row>
    <row r="24" ht="14.25" customHeight="1">
      <c r="A24" s="149">
        <v>48769.0</v>
      </c>
      <c r="B24" s="150"/>
      <c r="C24" s="150"/>
    </row>
    <row r="25" ht="14.25" customHeight="1">
      <c r="A25" s="149">
        <v>49134.0</v>
      </c>
      <c r="B25" s="150"/>
      <c r="C25" s="150"/>
    </row>
    <row r="26" ht="14.25" customHeight="1">
      <c r="A26" s="149">
        <v>49499.0</v>
      </c>
      <c r="B26" s="150"/>
      <c r="C26" s="150"/>
    </row>
    <row r="27" ht="14.25" customHeight="1">
      <c r="A27" s="149">
        <v>49865.0</v>
      </c>
      <c r="B27" s="150"/>
      <c r="C27" s="150"/>
    </row>
    <row r="28" ht="14.25" customHeight="1">
      <c r="A28" s="149">
        <v>45250.0</v>
      </c>
      <c r="B28" s="150"/>
      <c r="C28" s="150"/>
    </row>
    <row r="29" ht="14.25" customHeight="1">
      <c r="A29" s="149">
        <v>45616.0</v>
      </c>
      <c r="B29" s="150"/>
      <c r="C29" s="150"/>
    </row>
    <row r="30" ht="14.25" customHeight="1">
      <c r="A30" s="149">
        <v>45981.0</v>
      </c>
      <c r="B30" s="150"/>
      <c r="C30" s="150"/>
    </row>
    <row r="31" ht="14.25" customHeight="1">
      <c r="A31" s="149">
        <v>46346.0</v>
      </c>
      <c r="B31" s="150"/>
      <c r="C31" s="150"/>
    </row>
    <row r="32" ht="14.25" customHeight="1">
      <c r="A32" s="149">
        <v>46711.0</v>
      </c>
      <c r="B32" s="150"/>
      <c r="C32" s="150"/>
    </row>
    <row r="33" ht="14.25" customHeight="1">
      <c r="A33" s="149">
        <v>47077.0</v>
      </c>
      <c r="B33" s="150"/>
      <c r="C33" s="150"/>
    </row>
    <row r="34" ht="14.25" customHeight="1">
      <c r="A34" s="149">
        <v>47442.0</v>
      </c>
      <c r="B34" s="150"/>
      <c r="C34" s="150"/>
    </row>
    <row r="35" ht="14.25" customHeight="1">
      <c r="A35" s="149">
        <v>47807.0</v>
      </c>
      <c r="B35" s="150"/>
      <c r="C35" s="150"/>
    </row>
    <row r="36" ht="14.25" customHeight="1">
      <c r="A36" s="149">
        <v>48172.0</v>
      </c>
      <c r="B36" s="150"/>
      <c r="C36" s="150"/>
    </row>
    <row r="37" ht="14.25" customHeight="1">
      <c r="A37" s="149">
        <v>48538.0</v>
      </c>
      <c r="B37" s="150"/>
      <c r="C37" s="150"/>
    </row>
    <row r="38" ht="14.25" customHeight="1">
      <c r="A38" s="149">
        <v>48903.0</v>
      </c>
      <c r="B38" s="150"/>
      <c r="C38" s="150"/>
    </row>
    <row r="39" ht="14.25" customHeight="1">
      <c r="A39" s="149">
        <v>49268.0</v>
      </c>
      <c r="B39" s="150"/>
      <c r="C39" s="150"/>
    </row>
    <row r="40" ht="14.25" customHeight="1">
      <c r="A40" s="149">
        <v>49633.0</v>
      </c>
      <c r="B40" s="150"/>
      <c r="C40" s="150"/>
    </row>
    <row r="41" ht="14.25" customHeight="1">
      <c r="A41" s="149">
        <v>49999.0</v>
      </c>
      <c r="B41" s="150"/>
      <c r="C41" s="150"/>
    </row>
    <row r="42" ht="14.25" customHeight="1">
      <c r="A42" s="152">
        <v>37257.0</v>
      </c>
      <c r="B42" s="153" t="s">
        <v>75</v>
      </c>
      <c r="C42" s="153" t="s">
        <v>73</v>
      </c>
    </row>
    <row r="43" ht="14.25" customHeight="1">
      <c r="A43" s="152">
        <v>37298.0</v>
      </c>
      <c r="B43" s="153" t="s">
        <v>72</v>
      </c>
      <c r="C43" s="153" t="s">
        <v>74</v>
      </c>
    </row>
    <row r="44" ht="14.25" customHeight="1">
      <c r="A44" s="152">
        <v>37299.0</v>
      </c>
      <c r="B44" s="153" t="s">
        <v>75</v>
      </c>
      <c r="C44" s="153" t="s">
        <v>74</v>
      </c>
    </row>
    <row r="45" ht="14.25" customHeight="1">
      <c r="A45" s="152">
        <v>37344.0</v>
      </c>
      <c r="B45" s="153" t="s">
        <v>76</v>
      </c>
      <c r="C45" s="153" t="s">
        <v>77</v>
      </c>
    </row>
    <row r="46" ht="14.25" customHeight="1">
      <c r="A46" s="152">
        <v>37367.0</v>
      </c>
      <c r="B46" s="153" t="s">
        <v>88</v>
      </c>
      <c r="C46" s="153" t="s">
        <v>79</v>
      </c>
    </row>
    <row r="47" ht="14.25" customHeight="1">
      <c r="A47" s="152">
        <v>37377.0</v>
      </c>
      <c r="B47" s="153" t="s">
        <v>89</v>
      </c>
      <c r="C47" s="153" t="s">
        <v>80</v>
      </c>
    </row>
    <row r="48" ht="14.25" customHeight="1">
      <c r="A48" s="152">
        <v>37406.0</v>
      </c>
      <c r="B48" s="153" t="s">
        <v>81</v>
      </c>
      <c r="C48" s="153" t="s">
        <v>82</v>
      </c>
    </row>
    <row r="49" ht="14.25" customHeight="1">
      <c r="A49" s="152">
        <v>37506.0</v>
      </c>
      <c r="B49" s="153" t="s">
        <v>78</v>
      </c>
      <c r="C49" s="153" t="s">
        <v>83</v>
      </c>
    </row>
    <row r="50" ht="14.25" customHeight="1">
      <c r="A50" s="152">
        <v>37541.0</v>
      </c>
      <c r="B50" s="153" t="s">
        <v>78</v>
      </c>
      <c r="C50" s="153" t="s">
        <v>84</v>
      </c>
    </row>
    <row r="51" ht="14.25" customHeight="1">
      <c r="A51" s="152">
        <v>37562.0</v>
      </c>
      <c r="B51" s="153" t="s">
        <v>78</v>
      </c>
      <c r="C51" s="153" t="s">
        <v>85</v>
      </c>
    </row>
    <row r="52" ht="14.25" customHeight="1">
      <c r="A52" s="152">
        <v>37575.0</v>
      </c>
      <c r="B52" s="153" t="s">
        <v>76</v>
      </c>
      <c r="C52" s="153" t="s">
        <v>86</v>
      </c>
    </row>
    <row r="53" ht="14.25" customHeight="1">
      <c r="A53" s="152">
        <v>37615.0</v>
      </c>
      <c r="B53" s="153" t="s">
        <v>89</v>
      </c>
      <c r="C53" s="153" t="s">
        <v>87</v>
      </c>
    </row>
    <row r="54" ht="14.25" customHeight="1">
      <c r="A54" s="149">
        <v>37622.0</v>
      </c>
      <c r="B54" s="150" t="s">
        <v>89</v>
      </c>
      <c r="C54" s="150" t="s">
        <v>73</v>
      </c>
    </row>
    <row r="55" ht="14.25" customHeight="1">
      <c r="A55" s="149">
        <v>37683.0</v>
      </c>
      <c r="B55" s="150" t="s">
        <v>72</v>
      </c>
      <c r="C55" s="150" t="s">
        <v>74</v>
      </c>
    </row>
    <row r="56" ht="14.25" customHeight="1">
      <c r="A56" s="149">
        <v>37684.0</v>
      </c>
      <c r="B56" s="150" t="s">
        <v>75</v>
      </c>
      <c r="C56" s="150" t="s">
        <v>74</v>
      </c>
    </row>
    <row r="57" ht="14.25" customHeight="1">
      <c r="A57" s="149">
        <v>37729.0</v>
      </c>
      <c r="B57" s="150" t="s">
        <v>76</v>
      </c>
      <c r="C57" s="150" t="s">
        <v>77</v>
      </c>
    </row>
    <row r="58" ht="14.25" customHeight="1">
      <c r="A58" s="149">
        <v>37732.0</v>
      </c>
      <c r="B58" s="150" t="s">
        <v>72</v>
      </c>
      <c r="C58" s="150" t="s">
        <v>79</v>
      </c>
    </row>
    <row r="59" ht="14.25" customHeight="1">
      <c r="A59" s="149">
        <v>37742.0</v>
      </c>
      <c r="B59" s="150" t="s">
        <v>81</v>
      </c>
      <c r="C59" s="150" t="s">
        <v>80</v>
      </c>
    </row>
    <row r="60" ht="14.25" customHeight="1">
      <c r="A60" s="149">
        <v>37791.0</v>
      </c>
      <c r="B60" s="150" t="s">
        <v>81</v>
      </c>
      <c r="C60" s="150" t="s">
        <v>82</v>
      </c>
    </row>
    <row r="61" ht="14.25" customHeight="1">
      <c r="A61" s="149">
        <v>37871.0</v>
      </c>
      <c r="B61" s="150" t="s">
        <v>88</v>
      </c>
      <c r="C61" s="150" t="s">
        <v>83</v>
      </c>
    </row>
    <row r="62" ht="14.25" customHeight="1">
      <c r="A62" s="149">
        <v>37906.0</v>
      </c>
      <c r="B62" s="150" t="s">
        <v>88</v>
      </c>
      <c r="C62" s="150" t="s">
        <v>84</v>
      </c>
    </row>
    <row r="63" ht="14.25" customHeight="1">
      <c r="A63" s="149">
        <v>37927.0</v>
      </c>
      <c r="B63" s="150" t="s">
        <v>88</v>
      </c>
      <c r="C63" s="150" t="s">
        <v>85</v>
      </c>
    </row>
    <row r="64" ht="14.25" customHeight="1">
      <c r="A64" s="149">
        <v>37940.0</v>
      </c>
      <c r="B64" s="150" t="s">
        <v>78</v>
      </c>
      <c r="C64" s="150" t="s">
        <v>86</v>
      </c>
    </row>
    <row r="65" ht="14.25" customHeight="1">
      <c r="A65" s="149">
        <v>37980.0</v>
      </c>
      <c r="B65" s="150" t="s">
        <v>81</v>
      </c>
      <c r="C65" s="150" t="s">
        <v>87</v>
      </c>
    </row>
    <row r="66" ht="14.25" customHeight="1">
      <c r="A66" s="152">
        <v>37987.0</v>
      </c>
      <c r="B66" s="153" t="s">
        <v>81</v>
      </c>
      <c r="C66" s="153" t="s">
        <v>73</v>
      </c>
    </row>
    <row r="67" ht="14.25" customHeight="1">
      <c r="A67" s="152">
        <v>38040.0</v>
      </c>
      <c r="B67" s="153" t="s">
        <v>72</v>
      </c>
      <c r="C67" s="153" t="s">
        <v>74</v>
      </c>
    </row>
    <row r="68" ht="14.25" customHeight="1">
      <c r="A68" s="152">
        <v>38041.0</v>
      </c>
      <c r="B68" s="153" t="s">
        <v>75</v>
      </c>
      <c r="C68" s="153" t="s">
        <v>74</v>
      </c>
    </row>
    <row r="69" ht="14.25" customHeight="1">
      <c r="A69" s="152">
        <v>38086.0</v>
      </c>
      <c r="B69" s="153" t="s">
        <v>76</v>
      </c>
      <c r="C69" s="153" t="s">
        <v>77</v>
      </c>
    </row>
    <row r="70" ht="14.25" customHeight="1">
      <c r="A70" s="152">
        <v>38098.0</v>
      </c>
      <c r="B70" s="153" t="s">
        <v>89</v>
      </c>
      <c r="C70" s="153" t="s">
        <v>79</v>
      </c>
    </row>
    <row r="71" ht="14.25" customHeight="1">
      <c r="A71" s="152">
        <v>38108.0</v>
      </c>
      <c r="B71" s="153" t="s">
        <v>78</v>
      </c>
      <c r="C71" s="153" t="s">
        <v>80</v>
      </c>
    </row>
    <row r="72" ht="14.25" customHeight="1">
      <c r="A72" s="152">
        <v>38148.0</v>
      </c>
      <c r="B72" s="153" t="s">
        <v>81</v>
      </c>
      <c r="C72" s="153" t="s">
        <v>82</v>
      </c>
    </row>
    <row r="73" ht="14.25" customHeight="1">
      <c r="A73" s="152">
        <v>38237.0</v>
      </c>
      <c r="B73" s="153" t="s">
        <v>75</v>
      </c>
      <c r="C73" s="153" t="s">
        <v>83</v>
      </c>
    </row>
    <row r="74" ht="14.25" customHeight="1">
      <c r="A74" s="152">
        <v>38272.0</v>
      </c>
      <c r="B74" s="153" t="s">
        <v>75</v>
      </c>
      <c r="C74" s="153" t="s">
        <v>84</v>
      </c>
    </row>
    <row r="75" ht="14.25" customHeight="1">
      <c r="A75" s="152">
        <v>38293.0</v>
      </c>
      <c r="B75" s="153" t="s">
        <v>75</v>
      </c>
      <c r="C75" s="153" t="s">
        <v>85</v>
      </c>
    </row>
    <row r="76" ht="14.25" customHeight="1">
      <c r="A76" s="152">
        <v>38306.0</v>
      </c>
      <c r="B76" s="153" t="s">
        <v>72</v>
      </c>
      <c r="C76" s="153" t="s">
        <v>86</v>
      </c>
    </row>
    <row r="77" ht="14.25" customHeight="1">
      <c r="A77" s="152">
        <v>38346.0</v>
      </c>
      <c r="B77" s="153" t="s">
        <v>78</v>
      </c>
      <c r="C77" s="153" t="s">
        <v>87</v>
      </c>
    </row>
    <row r="78" ht="14.25" customHeight="1">
      <c r="A78" s="149">
        <v>38353.0</v>
      </c>
      <c r="B78" s="150" t="s">
        <v>78</v>
      </c>
      <c r="C78" s="150" t="s">
        <v>73</v>
      </c>
    </row>
    <row r="79" ht="14.25" customHeight="1">
      <c r="A79" s="149">
        <v>38390.0</v>
      </c>
      <c r="B79" s="150" t="s">
        <v>72</v>
      </c>
      <c r="C79" s="150" t="s">
        <v>74</v>
      </c>
    </row>
    <row r="80" ht="14.25" customHeight="1">
      <c r="A80" s="149">
        <v>38391.0</v>
      </c>
      <c r="B80" s="150" t="s">
        <v>75</v>
      </c>
      <c r="C80" s="150" t="s">
        <v>74</v>
      </c>
    </row>
    <row r="81" ht="14.25" customHeight="1">
      <c r="A81" s="149">
        <v>38436.0</v>
      </c>
      <c r="B81" s="150" t="s">
        <v>76</v>
      </c>
      <c r="C81" s="150" t="s">
        <v>77</v>
      </c>
    </row>
    <row r="82" ht="14.25" customHeight="1">
      <c r="A82" s="149">
        <v>38463.0</v>
      </c>
      <c r="B82" s="150" t="s">
        <v>81</v>
      </c>
      <c r="C82" s="150" t="s">
        <v>79</v>
      </c>
    </row>
    <row r="83" ht="14.25" customHeight="1">
      <c r="A83" s="149">
        <v>38473.0</v>
      </c>
      <c r="B83" s="150" t="s">
        <v>88</v>
      </c>
      <c r="C83" s="150" t="s">
        <v>80</v>
      </c>
    </row>
    <row r="84" ht="14.25" customHeight="1">
      <c r="A84" s="149">
        <v>38498.0</v>
      </c>
      <c r="B84" s="150" t="s">
        <v>81</v>
      </c>
      <c r="C84" s="150" t="s">
        <v>82</v>
      </c>
    </row>
    <row r="85" ht="14.25" customHeight="1">
      <c r="A85" s="149">
        <v>38602.0</v>
      </c>
      <c r="B85" s="150" t="s">
        <v>89</v>
      </c>
      <c r="C85" s="150" t="s">
        <v>83</v>
      </c>
    </row>
    <row r="86" ht="14.25" customHeight="1">
      <c r="A86" s="149">
        <v>38637.0</v>
      </c>
      <c r="B86" s="150" t="s">
        <v>89</v>
      </c>
      <c r="C86" s="150" t="s">
        <v>84</v>
      </c>
    </row>
    <row r="87" ht="14.25" customHeight="1">
      <c r="A87" s="149">
        <v>38658.0</v>
      </c>
      <c r="B87" s="150" t="s">
        <v>89</v>
      </c>
      <c r="C87" s="150" t="s">
        <v>85</v>
      </c>
    </row>
    <row r="88" ht="14.25" customHeight="1">
      <c r="A88" s="149">
        <v>38671.0</v>
      </c>
      <c r="B88" s="150" t="s">
        <v>75</v>
      </c>
      <c r="C88" s="150" t="s">
        <v>86</v>
      </c>
    </row>
    <row r="89" ht="14.25" customHeight="1">
      <c r="A89" s="149">
        <v>38711.0</v>
      </c>
      <c r="B89" s="150" t="s">
        <v>88</v>
      </c>
      <c r="C89" s="150" t="s">
        <v>87</v>
      </c>
    </row>
    <row r="90" ht="14.25" customHeight="1">
      <c r="A90" s="152">
        <v>38718.0</v>
      </c>
      <c r="B90" s="153" t="s">
        <v>88</v>
      </c>
      <c r="C90" s="153" t="s">
        <v>73</v>
      </c>
    </row>
    <row r="91" ht="14.25" customHeight="1">
      <c r="A91" s="152">
        <v>38775.0</v>
      </c>
      <c r="B91" s="153" t="s">
        <v>72</v>
      </c>
      <c r="C91" s="153" t="s">
        <v>74</v>
      </c>
    </row>
    <row r="92" ht="14.25" customHeight="1">
      <c r="A92" s="152">
        <v>38776.0</v>
      </c>
      <c r="B92" s="153" t="s">
        <v>75</v>
      </c>
      <c r="C92" s="153" t="s">
        <v>74</v>
      </c>
    </row>
    <row r="93" ht="14.25" customHeight="1">
      <c r="A93" s="152">
        <v>38821.0</v>
      </c>
      <c r="B93" s="153" t="s">
        <v>76</v>
      </c>
      <c r="C93" s="153" t="s">
        <v>77</v>
      </c>
    </row>
    <row r="94" ht="14.25" customHeight="1">
      <c r="A94" s="152">
        <v>38828.0</v>
      </c>
      <c r="B94" s="153" t="s">
        <v>76</v>
      </c>
      <c r="C94" s="153" t="s">
        <v>79</v>
      </c>
    </row>
    <row r="95" ht="14.25" customHeight="1">
      <c r="A95" s="152">
        <v>38838.0</v>
      </c>
      <c r="B95" s="153" t="s">
        <v>72</v>
      </c>
      <c r="C95" s="153" t="s">
        <v>80</v>
      </c>
    </row>
    <row r="96" ht="14.25" customHeight="1">
      <c r="A96" s="152">
        <v>38883.0</v>
      </c>
      <c r="B96" s="153" t="s">
        <v>81</v>
      </c>
      <c r="C96" s="153" t="s">
        <v>82</v>
      </c>
    </row>
    <row r="97" ht="14.25" customHeight="1">
      <c r="A97" s="152">
        <v>38967.0</v>
      </c>
      <c r="B97" s="153" t="s">
        <v>81</v>
      </c>
      <c r="C97" s="153" t="s">
        <v>83</v>
      </c>
    </row>
    <row r="98" ht="14.25" customHeight="1">
      <c r="A98" s="152">
        <v>39002.0</v>
      </c>
      <c r="B98" s="153" t="s">
        <v>81</v>
      </c>
      <c r="C98" s="153" t="s">
        <v>84</v>
      </c>
    </row>
    <row r="99" ht="14.25" customHeight="1">
      <c r="A99" s="152">
        <v>39023.0</v>
      </c>
      <c r="B99" s="153" t="s">
        <v>81</v>
      </c>
      <c r="C99" s="153" t="s">
        <v>85</v>
      </c>
    </row>
    <row r="100" ht="14.25" customHeight="1">
      <c r="A100" s="152">
        <v>39036.0</v>
      </c>
      <c r="B100" s="153" t="s">
        <v>89</v>
      </c>
      <c r="C100" s="153" t="s">
        <v>86</v>
      </c>
    </row>
    <row r="101" ht="14.25" customHeight="1">
      <c r="A101" s="152">
        <v>39076.0</v>
      </c>
      <c r="B101" s="153" t="s">
        <v>72</v>
      </c>
      <c r="C101" s="153" t="s">
        <v>87</v>
      </c>
    </row>
    <row r="102" ht="14.25" customHeight="1">
      <c r="A102" s="149">
        <v>39083.0</v>
      </c>
      <c r="B102" s="150" t="s">
        <v>72</v>
      </c>
      <c r="C102" s="150" t="s">
        <v>73</v>
      </c>
    </row>
    <row r="103" ht="14.25" customHeight="1">
      <c r="A103" s="149">
        <v>39132.0</v>
      </c>
      <c r="B103" s="150" t="s">
        <v>72</v>
      </c>
      <c r="C103" s="150" t="s">
        <v>74</v>
      </c>
    </row>
    <row r="104" ht="14.25" customHeight="1">
      <c r="A104" s="149">
        <v>39133.0</v>
      </c>
      <c r="B104" s="150" t="s">
        <v>75</v>
      </c>
      <c r="C104" s="150" t="s">
        <v>74</v>
      </c>
    </row>
    <row r="105" ht="14.25" customHeight="1">
      <c r="A105" s="149">
        <v>39178.0</v>
      </c>
      <c r="B105" s="150" t="s">
        <v>76</v>
      </c>
      <c r="C105" s="150" t="s">
        <v>77</v>
      </c>
    </row>
    <row r="106" ht="14.25" customHeight="1">
      <c r="A106" s="149">
        <v>39193.0</v>
      </c>
      <c r="B106" s="150" t="s">
        <v>78</v>
      </c>
      <c r="C106" s="150" t="s">
        <v>79</v>
      </c>
    </row>
    <row r="107" ht="14.25" customHeight="1">
      <c r="A107" s="149">
        <v>39203.0</v>
      </c>
      <c r="B107" s="150" t="s">
        <v>75</v>
      </c>
      <c r="C107" s="150" t="s">
        <v>80</v>
      </c>
    </row>
    <row r="108" ht="14.25" customHeight="1">
      <c r="A108" s="149">
        <v>39240.0</v>
      </c>
      <c r="B108" s="150" t="s">
        <v>81</v>
      </c>
      <c r="C108" s="150" t="s">
        <v>82</v>
      </c>
    </row>
    <row r="109" ht="14.25" customHeight="1">
      <c r="A109" s="149">
        <v>39332.0</v>
      </c>
      <c r="B109" s="150" t="s">
        <v>76</v>
      </c>
      <c r="C109" s="150" t="s">
        <v>83</v>
      </c>
    </row>
    <row r="110" ht="14.25" customHeight="1">
      <c r="A110" s="149">
        <v>39367.0</v>
      </c>
      <c r="B110" s="150" t="s">
        <v>76</v>
      </c>
      <c r="C110" s="150" t="s">
        <v>84</v>
      </c>
    </row>
    <row r="111" ht="14.25" customHeight="1">
      <c r="A111" s="149">
        <v>39388.0</v>
      </c>
      <c r="B111" s="150" t="s">
        <v>76</v>
      </c>
      <c r="C111" s="150" t="s">
        <v>85</v>
      </c>
    </row>
    <row r="112" ht="14.25" customHeight="1">
      <c r="A112" s="149">
        <v>39401.0</v>
      </c>
      <c r="B112" s="150" t="s">
        <v>81</v>
      </c>
      <c r="C112" s="150" t="s">
        <v>86</v>
      </c>
    </row>
    <row r="113" ht="14.25" customHeight="1">
      <c r="A113" s="149">
        <v>39441.0</v>
      </c>
      <c r="B113" s="150" t="s">
        <v>75</v>
      </c>
      <c r="C113" s="150" t="s">
        <v>87</v>
      </c>
    </row>
    <row r="114" ht="14.25" customHeight="1">
      <c r="A114" s="152">
        <v>39448.0</v>
      </c>
      <c r="B114" s="153" t="s">
        <v>75</v>
      </c>
      <c r="C114" s="153" t="s">
        <v>73</v>
      </c>
    </row>
    <row r="115" ht="14.25" customHeight="1">
      <c r="A115" s="152">
        <v>39482.0</v>
      </c>
      <c r="B115" s="153" t="s">
        <v>72</v>
      </c>
      <c r="C115" s="153" t="s">
        <v>74</v>
      </c>
    </row>
    <row r="116" ht="14.25" customHeight="1">
      <c r="A116" s="152">
        <v>39483.0</v>
      </c>
      <c r="B116" s="153" t="s">
        <v>75</v>
      </c>
      <c r="C116" s="153" t="s">
        <v>74</v>
      </c>
    </row>
    <row r="117" ht="14.25" customHeight="1">
      <c r="A117" s="152">
        <v>39528.0</v>
      </c>
      <c r="B117" s="153" t="s">
        <v>76</v>
      </c>
      <c r="C117" s="153" t="s">
        <v>77</v>
      </c>
    </row>
    <row r="118" ht="14.25" customHeight="1">
      <c r="A118" s="152">
        <v>39559.0</v>
      </c>
      <c r="B118" s="153" t="s">
        <v>72</v>
      </c>
      <c r="C118" s="153" t="s">
        <v>79</v>
      </c>
    </row>
    <row r="119" ht="14.25" customHeight="1">
      <c r="A119" s="152">
        <v>39569.0</v>
      </c>
      <c r="B119" s="153" t="s">
        <v>81</v>
      </c>
      <c r="C119" s="153" t="s">
        <v>80</v>
      </c>
    </row>
    <row r="120" ht="14.25" customHeight="1">
      <c r="A120" s="152">
        <v>39590.0</v>
      </c>
      <c r="B120" s="153" t="s">
        <v>81</v>
      </c>
      <c r="C120" s="153" t="s">
        <v>82</v>
      </c>
    </row>
    <row r="121" ht="14.25" customHeight="1">
      <c r="A121" s="152">
        <v>39698.0</v>
      </c>
      <c r="B121" s="153" t="s">
        <v>88</v>
      </c>
      <c r="C121" s="153" t="s">
        <v>83</v>
      </c>
    </row>
    <row r="122" ht="14.25" customHeight="1">
      <c r="A122" s="152">
        <v>39733.0</v>
      </c>
      <c r="B122" s="153" t="s">
        <v>88</v>
      </c>
      <c r="C122" s="153" t="s">
        <v>84</v>
      </c>
    </row>
    <row r="123" ht="14.25" customHeight="1">
      <c r="A123" s="152">
        <v>39754.0</v>
      </c>
      <c r="B123" s="153" t="s">
        <v>88</v>
      </c>
      <c r="C123" s="153" t="s">
        <v>85</v>
      </c>
    </row>
    <row r="124" ht="14.25" customHeight="1">
      <c r="A124" s="152">
        <v>39767.0</v>
      </c>
      <c r="B124" s="153" t="s">
        <v>78</v>
      </c>
      <c r="C124" s="153" t="s">
        <v>86</v>
      </c>
    </row>
    <row r="125" ht="14.25" customHeight="1">
      <c r="A125" s="152">
        <v>39807.0</v>
      </c>
      <c r="B125" s="153" t="s">
        <v>81</v>
      </c>
      <c r="C125" s="153" t="s">
        <v>87</v>
      </c>
    </row>
    <row r="126" ht="14.25" customHeight="1">
      <c r="A126" s="149">
        <v>39814.0</v>
      </c>
      <c r="B126" s="150" t="s">
        <v>81</v>
      </c>
      <c r="C126" s="150" t="s">
        <v>73</v>
      </c>
    </row>
    <row r="127" ht="14.25" customHeight="1">
      <c r="A127" s="149">
        <v>39867.0</v>
      </c>
      <c r="B127" s="150" t="s">
        <v>72</v>
      </c>
      <c r="C127" s="150" t="s">
        <v>74</v>
      </c>
    </row>
    <row r="128" ht="14.25" customHeight="1">
      <c r="A128" s="149">
        <v>39868.0</v>
      </c>
      <c r="B128" s="150" t="s">
        <v>75</v>
      </c>
      <c r="C128" s="150" t="s">
        <v>74</v>
      </c>
    </row>
    <row r="129" ht="14.25" customHeight="1">
      <c r="A129" s="149">
        <v>39913.0</v>
      </c>
      <c r="B129" s="150" t="s">
        <v>76</v>
      </c>
      <c r="C129" s="150" t="s">
        <v>77</v>
      </c>
    </row>
    <row r="130" ht="14.25" customHeight="1">
      <c r="A130" s="149">
        <v>39924.0</v>
      </c>
      <c r="B130" s="150" t="s">
        <v>75</v>
      </c>
      <c r="C130" s="150" t="s">
        <v>79</v>
      </c>
    </row>
    <row r="131" ht="14.25" customHeight="1">
      <c r="A131" s="149">
        <v>39934.0</v>
      </c>
      <c r="B131" s="150" t="s">
        <v>76</v>
      </c>
      <c r="C131" s="150" t="s">
        <v>80</v>
      </c>
    </row>
    <row r="132" ht="14.25" customHeight="1">
      <c r="A132" s="149">
        <v>39975.0</v>
      </c>
      <c r="B132" s="150" t="s">
        <v>81</v>
      </c>
      <c r="C132" s="150" t="s">
        <v>82</v>
      </c>
    </row>
    <row r="133" ht="14.25" customHeight="1">
      <c r="A133" s="149">
        <v>40063.0</v>
      </c>
      <c r="B133" s="150" t="s">
        <v>72</v>
      </c>
      <c r="C133" s="150" t="s">
        <v>83</v>
      </c>
    </row>
    <row r="134" ht="14.25" customHeight="1">
      <c r="A134" s="149">
        <v>40098.0</v>
      </c>
      <c r="B134" s="150" t="s">
        <v>72</v>
      </c>
      <c r="C134" s="150" t="s">
        <v>84</v>
      </c>
    </row>
    <row r="135" ht="14.25" customHeight="1">
      <c r="A135" s="149">
        <v>40119.0</v>
      </c>
      <c r="B135" s="150" t="s">
        <v>72</v>
      </c>
      <c r="C135" s="150" t="s">
        <v>85</v>
      </c>
    </row>
    <row r="136" ht="14.25" customHeight="1">
      <c r="A136" s="149">
        <v>40132.0</v>
      </c>
      <c r="B136" s="150" t="s">
        <v>88</v>
      </c>
      <c r="C136" s="150" t="s">
        <v>86</v>
      </c>
    </row>
    <row r="137" ht="14.25" customHeight="1">
      <c r="A137" s="149">
        <v>40172.0</v>
      </c>
      <c r="B137" s="150" t="s">
        <v>76</v>
      </c>
      <c r="C137" s="150" t="s">
        <v>87</v>
      </c>
    </row>
    <row r="138" ht="14.25" customHeight="1">
      <c r="A138" s="152">
        <v>40179.0</v>
      </c>
      <c r="B138" s="153" t="s">
        <v>76</v>
      </c>
      <c r="C138" s="153" t="s">
        <v>73</v>
      </c>
    </row>
    <row r="139" ht="14.25" customHeight="1">
      <c r="A139" s="152">
        <v>40224.0</v>
      </c>
      <c r="B139" s="153" t="s">
        <v>72</v>
      </c>
      <c r="C139" s="153" t="s">
        <v>74</v>
      </c>
    </row>
    <row r="140" ht="14.25" customHeight="1">
      <c r="A140" s="152">
        <v>40225.0</v>
      </c>
      <c r="B140" s="153" t="s">
        <v>75</v>
      </c>
      <c r="C140" s="153" t="s">
        <v>74</v>
      </c>
    </row>
    <row r="141" ht="14.25" customHeight="1">
      <c r="A141" s="152">
        <v>40270.0</v>
      </c>
      <c r="B141" s="153" t="s">
        <v>76</v>
      </c>
      <c r="C141" s="153" t="s">
        <v>77</v>
      </c>
    </row>
    <row r="142" ht="14.25" customHeight="1">
      <c r="A142" s="152">
        <v>40289.0</v>
      </c>
      <c r="B142" s="153" t="s">
        <v>89</v>
      </c>
      <c r="C142" s="153" t="s">
        <v>79</v>
      </c>
    </row>
    <row r="143" ht="14.25" customHeight="1">
      <c r="A143" s="152">
        <v>40299.0</v>
      </c>
      <c r="B143" s="153" t="s">
        <v>78</v>
      </c>
      <c r="C143" s="153" t="s">
        <v>80</v>
      </c>
    </row>
    <row r="144" ht="14.25" customHeight="1">
      <c r="A144" s="152">
        <v>40332.0</v>
      </c>
      <c r="B144" s="153" t="s">
        <v>81</v>
      </c>
      <c r="C144" s="153" t="s">
        <v>82</v>
      </c>
    </row>
    <row r="145" ht="14.25" customHeight="1">
      <c r="A145" s="152">
        <v>40428.0</v>
      </c>
      <c r="B145" s="153" t="s">
        <v>75</v>
      </c>
      <c r="C145" s="153" t="s">
        <v>83</v>
      </c>
    </row>
    <row r="146" ht="14.25" customHeight="1">
      <c r="A146" s="152">
        <v>40463.0</v>
      </c>
      <c r="B146" s="153" t="s">
        <v>75</v>
      </c>
      <c r="C146" s="153" t="s">
        <v>84</v>
      </c>
    </row>
    <row r="147" ht="14.25" customHeight="1">
      <c r="A147" s="152">
        <v>40484.0</v>
      </c>
      <c r="B147" s="153" t="s">
        <v>75</v>
      </c>
      <c r="C147" s="153" t="s">
        <v>85</v>
      </c>
    </row>
    <row r="148" ht="14.25" customHeight="1">
      <c r="A148" s="152">
        <v>40497.0</v>
      </c>
      <c r="B148" s="153" t="s">
        <v>72</v>
      </c>
      <c r="C148" s="153" t="s">
        <v>86</v>
      </c>
    </row>
    <row r="149" ht="14.25" customHeight="1">
      <c r="A149" s="152">
        <v>40537.0</v>
      </c>
      <c r="B149" s="153" t="s">
        <v>78</v>
      </c>
      <c r="C149" s="153" t="s">
        <v>87</v>
      </c>
    </row>
    <row r="150" ht="14.25" customHeight="1">
      <c r="A150" s="149">
        <v>40544.0</v>
      </c>
      <c r="B150" s="150" t="s">
        <v>78</v>
      </c>
      <c r="C150" s="150" t="s">
        <v>73</v>
      </c>
    </row>
    <row r="151" ht="14.25" customHeight="1">
      <c r="A151" s="149">
        <v>40609.0</v>
      </c>
      <c r="B151" s="150" t="s">
        <v>72</v>
      </c>
      <c r="C151" s="150" t="s">
        <v>74</v>
      </c>
    </row>
    <row r="152" ht="14.25" customHeight="1">
      <c r="A152" s="149">
        <v>40610.0</v>
      </c>
      <c r="B152" s="150" t="s">
        <v>75</v>
      </c>
      <c r="C152" s="150" t="s">
        <v>74</v>
      </c>
    </row>
    <row r="153" ht="14.25" customHeight="1">
      <c r="A153" s="149">
        <v>40654.0</v>
      </c>
      <c r="B153" s="150" t="s">
        <v>81</v>
      </c>
      <c r="C153" s="150" t="s">
        <v>79</v>
      </c>
    </row>
    <row r="154" ht="14.25" customHeight="1">
      <c r="A154" s="149">
        <v>40655.0</v>
      </c>
      <c r="B154" s="150" t="s">
        <v>76</v>
      </c>
      <c r="C154" s="150" t="s">
        <v>77</v>
      </c>
    </row>
    <row r="155" ht="14.25" customHeight="1">
      <c r="A155" s="149">
        <v>40664.0</v>
      </c>
      <c r="B155" s="150" t="s">
        <v>88</v>
      </c>
      <c r="C155" s="150" t="s">
        <v>80</v>
      </c>
    </row>
    <row r="156" ht="14.25" customHeight="1">
      <c r="A156" s="149">
        <v>40717.0</v>
      </c>
      <c r="B156" s="150" t="s">
        <v>81</v>
      </c>
      <c r="C156" s="150" t="s">
        <v>82</v>
      </c>
    </row>
    <row r="157" ht="14.25" customHeight="1">
      <c r="A157" s="149">
        <v>40793.0</v>
      </c>
      <c r="B157" s="150" t="s">
        <v>89</v>
      </c>
      <c r="C157" s="150" t="s">
        <v>83</v>
      </c>
    </row>
    <row r="158" ht="14.25" customHeight="1">
      <c r="A158" s="149">
        <v>40828.0</v>
      </c>
      <c r="B158" s="150" t="s">
        <v>89</v>
      </c>
      <c r="C158" s="150" t="s">
        <v>84</v>
      </c>
    </row>
    <row r="159" ht="14.25" customHeight="1">
      <c r="A159" s="149">
        <v>40849.0</v>
      </c>
      <c r="B159" s="150" t="s">
        <v>89</v>
      </c>
      <c r="C159" s="150" t="s">
        <v>85</v>
      </c>
    </row>
    <row r="160" ht="14.25" customHeight="1">
      <c r="A160" s="149">
        <v>40862.0</v>
      </c>
      <c r="B160" s="150" t="s">
        <v>75</v>
      </c>
      <c r="C160" s="150" t="s">
        <v>86</v>
      </c>
    </row>
    <row r="161" ht="14.25" customHeight="1">
      <c r="A161" s="149">
        <v>40902.0</v>
      </c>
      <c r="B161" s="150" t="s">
        <v>88</v>
      </c>
      <c r="C161" s="150" t="s">
        <v>87</v>
      </c>
    </row>
    <row r="162" ht="14.25" customHeight="1">
      <c r="A162" s="152">
        <v>40909.0</v>
      </c>
      <c r="B162" s="153" t="s">
        <v>88</v>
      </c>
      <c r="C162" s="153" t="s">
        <v>73</v>
      </c>
    </row>
    <row r="163" ht="14.25" customHeight="1">
      <c r="A163" s="152">
        <v>40959.0</v>
      </c>
      <c r="B163" s="153" t="s">
        <v>72</v>
      </c>
      <c r="C163" s="153" t="s">
        <v>74</v>
      </c>
    </row>
    <row r="164" ht="14.25" customHeight="1">
      <c r="A164" s="152">
        <v>40960.0</v>
      </c>
      <c r="B164" s="153" t="s">
        <v>75</v>
      </c>
      <c r="C164" s="153" t="s">
        <v>74</v>
      </c>
    </row>
    <row r="165" ht="14.25" customHeight="1">
      <c r="A165" s="152">
        <v>41005.0</v>
      </c>
      <c r="B165" s="153" t="s">
        <v>76</v>
      </c>
      <c r="C165" s="153" t="s">
        <v>77</v>
      </c>
    </row>
    <row r="166" ht="14.25" customHeight="1">
      <c r="A166" s="152">
        <v>41020.0</v>
      </c>
      <c r="B166" s="153" t="s">
        <v>78</v>
      </c>
      <c r="C166" s="153" t="s">
        <v>79</v>
      </c>
    </row>
    <row r="167" ht="14.25" customHeight="1">
      <c r="A167" s="152">
        <v>41030.0</v>
      </c>
      <c r="B167" s="153" t="s">
        <v>75</v>
      </c>
      <c r="C167" s="153" t="s">
        <v>80</v>
      </c>
    </row>
    <row r="168" ht="14.25" customHeight="1">
      <c r="A168" s="152">
        <v>41067.0</v>
      </c>
      <c r="B168" s="153" t="s">
        <v>81</v>
      </c>
      <c r="C168" s="153" t="s">
        <v>82</v>
      </c>
    </row>
    <row r="169" ht="14.25" customHeight="1">
      <c r="A169" s="152">
        <v>41159.0</v>
      </c>
      <c r="B169" s="153" t="s">
        <v>76</v>
      </c>
      <c r="C169" s="153" t="s">
        <v>83</v>
      </c>
    </row>
    <row r="170" ht="14.25" customHeight="1">
      <c r="A170" s="152">
        <v>41194.0</v>
      </c>
      <c r="B170" s="153" t="s">
        <v>76</v>
      </c>
      <c r="C170" s="153" t="s">
        <v>84</v>
      </c>
    </row>
    <row r="171" ht="14.25" customHeight="1">
      <c r="A171" s="152">
        <v>41215.0</v>
      </c>
      <c r="B171" s="153" t="s">
        <v>76</v>
      </c>
      <c r="C171" s="153" t="s">
        <v>85</v>
      </c>
    </row>
    <row r="172" ht="14.25" customHeight="1">
      <c r="A172" s="152">
        <v>41228.0</v>
      </c>
      <c r="B172" s="153" t="s">
        <v>81</v>
      </c>
      <c r="C172" s="153" t="s">
        <v>86</v>
      </c>
    </row>
    <row r="173" ht="14.25" customHeight="1">
      <c r="A173" s="152">
        <v>41268.0</v>
      </c>
      <c r="B173" s="153" t="s">
        <v>75</v>
      </c>
      <c r="C173" s="153" t="s">
        <v>87</v>
      </c>
    </row>
    <row r="174" ht="14.25" customHeight="1">
      <c r="A174" s="149">
        <v>41275.0</v>
      </c>
      <c r="B174" s="150" t="s">
        <v>75</v>
      </c>
      <c r="C174" s="150" t="s">
        <v>73</v>
      </c>
    </row>
    <row r="175" ht="14.25" customHeight="1">
      <c r="A175" s="149">
        <v>41316.0</v>
      </c>
      <c r="B175" s="150" t="s">
        <v>72</v>
      </c>
      <c r="C175" s="150" t="s">
        <v>74</v>
      </c>
    </row>
    <row r="176" ht="14.25" customHeight="1">
      <c r="A176" s="149">
        <v>41317.0</v>
      </c>
      <c r="B176" s="150" t="s">
        <v>75</v>
      </c>
      <c r="C176" s="150" t="s">
        <v>74</v>
      </c>
    </row>
    <row r="177" ht="14.25" customHeight="1">
      <c r="A177" s="149">
        <v>41362.0</v>
      </c>
      <c r="B177" s="150" t="s">
        <v>76</v>
      </c>
      <c r="C177" s="150" t="s">
        <v>77</v>
      </c>
    </row>
    <row r="178" ht="14.25" customHeight="1">
      <c r="A178" s="149">
        <v>41385.0</v>
      </c>
      <c r="B178" s="150" t="s">
        <v>88</v>
      </c>
      <c r="C178" s="150" t="s">
        <v>79</v>
      </c>
    </row>
    <row r="179" ht="14.25" customHeight="1">
      <c r="A179" s="149">
        <v>41395.0</v>
      </c>
      <c r="B179" s="150" t="s">
        <v>89</v>
      </c>
      <c r="C179" s="150" t="s">
        <v>80</v>
      </c>
    </row>
    <row r="180" ht="14.25" customHeight="1">
      <c r="A180" s="149">
        <v>41424.0</v>
      </c>
      <c r="B180" s="150" t="s">
        <v>81</v>
      </c>
      <c r="C180" s="150" t="s">
        <v>82</v>
      </c>
    </row>
    <row r="181" ht="14.25" customHeight="1">
      <c r="A181" s="149">
        <v>41524.0</v>
      </c>
      <c r="B181" s="150" t="s">
        <v>78</v>
      </c>
      <c r="C181" s="150" t="s">
        <v>83</v>
      </c>
    </row>
    <row r="182" ht="14.25" customHeight="1">
      <c r="A182" s="149">
        <v>41559.0</v>
      </c>
      <c r="B182" s="150" t="s">
        <v>78</v>
      </c>
      <c r="C182" s="150" t="s">
        <v>84</v>
      </c>
    </row>
    <row r="183" ht="14.25" customHeight="1">
      <c r="A183" s="149">
        <v>41580.0</v>
      </c>
      <c r="B183" s="150" t="s">
        <v>78</v>
      </c>
      <c r="C183" s="150" t="s">
        <v>85</v>
      </c>
    </row>
    <row r="184" ht="14.25" customHeight="1">
      <c r="A184" s="149">
        <v>41593.0</v>
      </c>
      <c r="B184" s="150" t="s">
        <v>76</v>
      </c>
      <c r="C184" s="150" t="s">
        <v>86</v>
      </c>
    </row>
    <row r="185" ht="14.25" customHeight="1">
      <c r="A185" s="149">
        <v>41633.0</v>
      </c>
      <c r="B185" s="150" t="s">
        <v>89</v>
      </c>
      <c r="C185" s="150" t="s">
        <v>87</v>
      </c>
    </row>
    <row r="186" ht="14.25" customHeight="1">
      <c r="A186" s="152">
        <v>41640.0</v>
      </c>
      <c r="B186" s="153" t="s">
        <v>89</v>
      </c>
      <c r="C186" s="153" t="s">
        <v>73</v>
      </c>
    </row>
    <row r="187" ht="14.25" customHeight="1">
      <c r="A187" s="152">
        <v>41701.0</v>
      </c>
      <c r="B187" s="153" t="s">
        <v>72</v>
      </c>
      <c r="C187" s="153" t="s">
        <v>74</v>
      </c>
    </row>
    <row r="188" ht="14.25" customHeight="1">
      <c r="A188" s="152">
        <v>41702.0</v>
      </c>
      <c r="B188" s="153" t="s">
        <v>75</v>
      </c>
      <c r="C188" s="153" t="s">
        <v>74</v>
      </c>
    </row>
    <row r="189" ht="14.25" customHeight="1">
      <c r="A189" s="152">
        <v>41747.0</v>
      </c>
      <c r="B189" s="153" t="s">
        <v>76</v>
      </c>
      <c r="C189" s="153" t="s">
        <v>77</v>
      </c>
    </row>
    <row r="190" ht="14.25" customHeight="1">
      <c r="A190" s="152">
        <v>41750.0</v>
      </c>
      <c r="B190" s="153" t="s">
        <v>72</v>
      </c>
      <c r="C190" s="153" t="s">
        <v>79</v>
      </c>
    </row>
    <row r="191" ht="14.25" customHeight="1">
      <c r="A191" s="152">
        <v>41760.0</v>
      </c>
      <c r="B191" s="153" t="s">
        <v>81</v>
      </c>
      <c r="C191" s="153" t="s">
        <v>80</v>
      </c>
    </row>
    <row r="192" ht="14.25" customHeight="1">
      <c r="A192" s="152">
        <v>41809.0</v>
      </c>
      <c r="B192" s="153" t="s">
        <v>81</v>
      </c>
      <c r="C192" s="153" t="s">
        <v>82</v>
      </c>
    </row>
    <row r="193" ht="14.25" customHeight="1">
      <c r="A193" s="152">
        <v>41889.0</v>
      </c>
      <c r="B193" s="153" t="s">
        <v>88</v>
      </c>
      <c r="C193" s="153" t="s">
        <v>83</v>
      </c>
    </row>
    <row r="194" ht="14.25" customHeight="1">
      <c r="A194" s="152">
        <v>41924.0</v>
      </c>
      <c r="B194" s="153" t="s">
        <v>88</v>
      </c>
      <c r="C194" s="153" t="s">
        <v>84</v>
      </c>
    </row>
    <row r="195" ht="14.25" customHeight="1">
      <c r="A195" s="152">
        <v>41945.0</v>
      </c>
      <c r="B195" s="153" t="s">
        <v>88</v>
      </c>
      <c r="C195" s="153" t="s">
        <v>85</v>
      </c>
    </row>
    <row r="196" ht="14.25" customHeight="1">
      <c r="A196" s="152">
        <v>41958.0</v>
      </c>
      <c r="B196" s="153" t="s">
        <v>78</v>
      </c>
      <c r="C196" s="153" t="s">
        <v>86</v>
      </c>
    </row>
    <row r="197" ht="14.25" customHeight="1">
      <c r="A197" s="152">
        <v>41998.0</v>
      </c>
      <c r="B197" s="153" t="s">
        <v>81</v>
      </c>
      <c r="C197" s="153" t="s">
        <v>87</v>
      </c>
    </row>
    <row r="198" ht="14.25" customHeight="1">
      <c r="A198" s="149">
        <v>42005.0</v>
      </c>
      <c r="B198" s="150" t="s">
        <v>81</v>
      </c>
      <c r="C198" s="150" t="s">
        <v>73</v>
      </c>
    </row>
    <row r="199" ht="14.25" customHeight="1">
      <c r="A199" s="149">
        <v>42051.0</v>
      </c>
      <c r="B199" s="150" t="s">
        <v>72</v>
      </c>
      <c r="C199" s="150" t="s">
        <v>74</v>
      </c>
    </row>
    <row r="200" ht="14.25" customHeight="1">
      <c r="A200" s="149">
        <v>42052.0</v>
      </c>
      <c r="B200" s="150" t="s">
        <v>75</v>
      </c>
      <c r="C200" s="150" t="s">
        <v>74</v>
      </c>
    </row>
    <row r="201" ht="14.25" customHeight="1">
      <c r="A201" s="149">
        <v>42097.0</v>
      </c>
      <c r="B201" s="150" t="s">
        <v>76</v>
      </c>
      <c r="C201" s="150" t="s">
        <v>77</v>
      </c>
    </row>
    <row r="202" ht="14.25" customHeight="1">
      <c r="A202" s="149">
        <v>42115.0</v>
      </c>
      <c r="B202" s="150" t="s">
        <v>75</v>
      </c>
      <c r="C202" s="150" t="s">
        <v>79</v>
      </c>
    </row>
    <row r="203" ht="14.25" customHeight="1">
      <c r="A203" s="149">
        <v>42125.0</v>
      </c>
      <c r="B203" s="150" t="s">
        <v>76</v>
      </c>
      <c r="C203" s="150" t="s">
        <v>80</v>
      </c>
    </row>
    <row r="204" ht="14.25" customHeight="1">
      <c r="A204" s="149">
        <v>42159.0</v>
      </c>
      <c r="B204" s="150" t="s">
        <v>81</v>
      </c>
      <c r="C204" s="150" t="s">
        <v>82</v>
      </c>
    </row>
    <row r="205" ht="14.25" customHeight="1">
      <c r="A205" s="149">
        <v>42254.0</v>
      </c>
      <c r="B205" s="150" t="s">
        <v>72</v>
      </c>
      <c r="C205" s="150" t="s">
        <v>83</v>
      </c>
    </row>
    <row r="206" ht="14.25" customHeight="1">
      <c r="A206" s="149">
        <v>42289.0</v>
      </c>
      <c r="B206" s="150" t="s">
        <v>72</v>
      </c>
      <c r="C206" s="150" t="s">
        <v>84</v>
      </c>
    </row>
    <row r="207" ht="14.25" customHeight="1">
      <c r="A207" s="149">
        <v>42310.0</v>
      </c>
      <c r="B207" s="150" t="s">
        <v>72</v>
      </c>
      <c r="C207" s="150" t="s">
        <v>85</v>
      </c>
    </row>
    <row r="208" ht="14.25" customHeight="1">
      <c r="A208" s="149">
        <v>42323.0</v>
      </c>
      <c r="B208" s="150" t="s">
        <v>88</v>
      </c>
      <c r="C208" s="150" t="s">
        <v>86</v>
      </c>
    </row>
    <row r="209" ht="14.25" customHeight="1">
      <c r="A209" s="149">
        <v>42363.0</v>
      </c>
      <c r="B209" s="150" t="s">
        <v>76</v>
      </c>
      <c r="C209" s="150" t="s">
        <v>87</v>
      </c>
    </row>
    <row r="210" ht="14.25" customHeight="1">
      <c r="A210" s="152">
        <v>42370.0</v>
      </c>
      <c r="B210" s="153" t="s">
        <v>76</v>
      </c>
      <c r="C210" s="153" t="s">
        <v>73</v>
      </c>
    </row>
    <row r="211" ht="14.25" customHeight="1">
      <c r="A211" s="152">
        <v>42408.0</v>
      </c>
      <c r="B211" s="153" t="s">
        <v>72</v>
      </c>
      <c r="C211" s="153" t="s">
        <v>74</v>
      </c>
    </row>
    <row r="212" ht="14.25" customHeight="1">
      <c r="A212" s="152">
        <v>42409.0</v>
      </c>
      <c r="B212" s="153" t="s">
        <v>75</v>
      </c>
      <c r="C212" s="153" t="s">
        <v>74</v>
      </c>
    </row>
    <row r="213" ht="14.25" customHeight="1">
      <c r="A213" s="152">
        <v>42454.0</v>
      </c>
      <c r="B213" s="153" t="s">
        <v>76</v>
      </c>
      <c r="C213" s="153" t="s">
        <v>77</v>
      </c>
    </row>
    <row r="214" ht="14.25" customHeight="1">
      <c r="A214" s="152">
        <v>42481.0</v>
      </c>
      <c r="B214" s="153" t="s">
        <v>81</v>
      </c>
      <c r="C214" s="153" t="s">
        <v>79</v>
      </c>
    </row>
    <row r="215" ht="14.25" customHeight="1">
      <c r="A215" s="152">
        <v>42491.0</v>
      </c>
      <c r="B215" s="153" t="s">
        <v>88</v>
      </c>
      <c r="C215" s="153" t="s">
        <v>80</v>
      </c>
    </row>
    <row r="216" ht="14.25" customHeight="1">
      <c r="A216" s="152">
        <v>42516.0</v>
      </c>
      <c r="B216" s="153" t="s">
        <v>81</v>
      </c>
      <c r="C216" s="153" t="s">
        <v>82</v>
      </c>
    </row>
    <row r="217" ht="14.25" customHeight="1">
      <c r="A217" s="152">
        <v>42620.0</v>
      </c>
      <c r="B217" s="153" t="s">
        <v>89</v>
      </c>
      <c r="C217" s="153" t="s">
        <v>83</v>
      </c>
    </row>
    <row r="218" ht="14.25" customHeight="1">
      <c r="A218" s="152">
        <v>42655.0</v>
      </c>
      <c r="B218" s="153" t="s">
        <v>89</v>
      </c>
      <c r="C218" s="153" t="s">
        <v>84</v>
      </c>
    </row>
    <row r="219" ht="14.25" customHeight="1">
      <c r="A219" s="152">
        <v>42676.0</v>
      </c>
      <c r="B219" s="153" t="s">
        <v>89</v>
      </c>
      <c r="C219" s="153" t="s">
        <v>85</v>
      </c>
    </row>
    <row r="220" ht="14.25" customHeight="1">
      <c r="A220" s="152">
        <v>42689.0</v>
      </c>
      <c r="B220" s="153" t="s">
        <v>75</v>
      </c>
      <c r="C220" s="153" t="s">
        <v>86</v>
      </c>
    </row>
    <row r="221" ht="14.25" customHeight="1">
      <c r="A221" s="152">
        <v>42729.0</v>
      </c>
      <c r="B221" s="153" t="s">
        <v>88</v>
      </c>
      <c r="C221" s="153" t="s">
        <v>87</v>
      </c>
    </row>
    <row r="222" ht="14.25" customHeight="1">
      <c r="A222" s="149">
        <v>42736.0</v>
      </c>
      <c r="B222" s="150" t="s">
        <v>88</v>
      </c>
      <c r="C222" s="150" t="s">
        <v>73</v>
      </c>
    </row>
    <row r="223" ht="14.25" customHeight="1">
      <c r="A223" s="149">
        <v>42793.0</v>
      </c>
      <c r="B223" s="150" t="s">
        <v>72</v>
      </c>
      <c r="C223" s="150" t="s">
        <v>74</v>
      </c>
    </row>
    <row r="224" ht="14.25" customHeight="1">
      <c r="A224" s="149">
        <v>42794.0</v>
      </c>
      <c r="B224" s="150" t="s">
        <v>75</v>
      </c>
      <c r="C224" s="150" t="s">
        <v>74</v>
      </c>
    </row>
    <row r="225" ht="14.25" customHeight="1">
      <c r="A225" s="149">
        <v>42839.0</v>
      </c>
      <c r="B225" s="150" t="s">
        <v>76</v>
      </c>
      <c r="C225" s="150" t="s">
        <v>77</v>
      </c>
    </row>
    <row r="226" ht="14.25" customHeight="1">
      <c r="A226" s="149">
        <v>42846.0</v>
      </c>
      <c r="B226" s="150" t="s">
        <v>76</v>
      </c>
      <c r="C226" s="150" t="s">
        <v>79</v>
      </c>
    </row>
    <row r="227" ht="14.25" customHeight="1">
      <c r="A227" s="149">
        <v>42856.0</v>
      </c>
      <c r="B227" s="150" t="s">
        <v>72</v>
      </c>
      <c r="C227" s="150" t="s">
        <v>80</v>
      </c>
    </row>
    <row r="228" ht="14.25" customHeight="1">
      <c r="A228" s="149">
        <v>42901.0</v>
      </c>
      <c r="B228" s="150" t="s">
        <v>81</v>
      </c>
      <c r="C228" s="150" t="s">
        <v>82</v>
      </c>
    </row>
    <row r="229" ht="14.25" customHeight="1">
      <c r="A229" s="149">
        <v>42985.0</v>
      </c>
      <c r="B229" s="150" t="s">
        <v>81</v>
      </c>
      <c r="C229" s="150" t="s">
        <v>83</v>
      </c>
    </row>
    <row r="230" ht="14.25" customHeight="1">
      <c r="A230" s="149">
        <v>43020.0</v>
      </c>
      <c r="B230" s="150" t="s">
        <v>81</v>
      </c>
      <c r="C230" s="150" t="s">
        <v>84</v>
      </c>
    </row>
    <row r="231" ht="14.25" customHeight="1">
      <c r="A231" s="149">
        <v>43041.0</v>
      </c>
      <c r="B231" s="150" t="s">
        <v>81</v>
      </c>
      <c r="C231" s="150" t="s">
        <v>85</v>
      </c>
    </row>
    <row r="232" ht="14.25" customHeight="1">
      <c r="A232" s="149">
        <v>43054.0</v>
      </c>
      <c r="B232" s="150" t="s">
        <v>89</v>
      </c>
      <c r="C232" s="150" t="s">
        <v>86</v>
      </c>
    </row>
    <row r="233" ht="14.25" customHeight="1">
      <c r="A233" s="149">
        <v>43094.0</v>
      </c>
      <c r="B233" s="150" t="s">
        <v>72</v>
      </c>
      <c r="C233" s="150" t="s">
        <v>87</v>
      </c>
    </row>
    <row r="234" ht="14.25" customHeight="1">
      <c r="A234" s="152">
        <v>43101.0</v>
      </c>
      <c r="B234" s="153" t="s">
        <v>72</v>
      </c>
      <c r="C234" s="153" t="s">
        <v>73</v>
      </c>
    </row>
    <row r="235" ht="14.25" customHeight="1">
      <c r="A235" s="152">
        <v>43143.0</v>
      </c>
      <c r="B235" s="153" t="s">
        <v>72</v>
      </c>
      <c r="C235" s="153" t="s">
        <v>74</v>
      </c>
    </row>
    <row r="236" ht="14.25" customHeight="1">
      <c r="A236" s="152">
        <v>43144.0</v>
      </c>
      <c r="B236" s="153" t="s">
        <v>75</v>
      </c>
      <c r="C236" s="153" t="s">
        <v>74</v>
      </c>
    </row>
    <row r="237" ht="14.25" customHeight="1">
      <c r="A237" s="152">
        <v>43189.0</v>
      </c>
      <c r="B237" s="153" t="s">
        <v>76</v>
      </c>
      <c r="C237" s="153" t="s">
        <v>77</v>
      </c>
    </row>
    <row r="238" ht="14.25" customHeight="1">
      <c r="A238" s="152">
        <v>43211.0</v>
      </c>
      <c r="B238" s="153" t="s">
        <v>78</v>
      </c>
      <c r="C238" s="153" t="s">
        <v>79</v>
      </c>
    </row>
    <row r="239" ht="14.25" customHeight="1">
      <c r="A239" s="152">
        <v>43221.0</v>
      </c>
      <c r="B239" s="153" t="s">
        <v>75</v>
      </c>
      <c r="C239" s="153" t="s">
        <v>80</v>
      </c>
    </row>
    <row r="240" ht="14.25" customHeight="1">
      <c r="A240" s="152">
        <v>43251.0</v>
      </c>
      <c r="B240" s="153" t="s">
        <v>81</v>
      </c>
      <c r="C240" s="153" t="s">
        <v>82</v>
      </c>
    </row>
    <row r="241" ht="14.25" customHeight="1">
      <c r="A241" s="152">
        <v>43350.0</v>
      </c>
      <c r="B241" s="153" t="s">
        <v>76</v>
      </c>
      <c r="C241" s="153" t="s">
        <v>83</v>
      </c>
    </row>
    <row r="242" ht="14.25" customHeight="1">
      <c r="A242" s="152">
        <v>43385.0</v>
      </c>
      <c r="B242" s="153" t="s">
        <v>76</v>
      </c>
      <c r="C242" s="153" t="s">
        <v>84</v>
      </c>
    </row>
    <row r="243" ht="14.25" customHeight="1">
      <c r="A243" s="152">
        <v>43406.0</v>
      </c>
      <c r="B243" s="153" t="s">
        <v>76</v>
      </c>
      <c r="C243" s="153" t="s">
        <v>85</v>
      </c>
    </row>
    <row r="244" ht="14.25" customHeight="1">
      <c r="A244" s="152">
        <v>43419.0</v>
      </c>
      <c r="B244" s="153" t="s">
        <v>81</v>
      </c>
      <c r="C244" s="153" t="s">
        <v>86</v>
      </c>
    </row>
    <row r="245" ht="14.25" customHeight="1">
      <c r="A245" s="152">
        <v>43459.0</v>
      </c>
      <c r="B245" s="153" t="s">
        <v>75</v>
      </c>
      <c r="C245" s="153" t="s">
        <v>87</v>
      </c>
    </row>
    <row r="246" ht="14.25" customHeight="1">
      <c r="A246" s="149">
        <v>43466.0</v>
      </c>
      <c r="B246" s="150" t="s">
        <v>75</v>
      </c>
      <c r="C246" s="150" t="s">
        <v>73</v>
      </c>
    </row>
    <row r="247" ht="14.25" customHeight="1">
      <c r="A247" s="149">
        <v>43528.0</v>
      </c>
      <c r="B247" s="150" t="s">
        <v>72</v>
      </c>
      <c r="C247" s="150" t="s">
        <v>74</v>
      </c>
    </row>
    <row r="248" ht="14.25" customHeight="1">
      <c r="A248" s="149">
        <v>43529.0</v>
      </c>
      <c r="B248" s="150" t="s">
        <v>75</v>
      </c>
      <c r="C248" s="150" t="s">
        <v>74</v>
      </c>
    </row>
    <row r="249" ht="14.25" customHeight="1">
      <c r="A249" s="149">
        <v>43574.0</v>
      </c>
      <c r="B249" s="150" t="s">
        <v>76</v>
      </c>
      <c r="C249" s="150" t="s">
        <v>77</v>
      </c>
    </row>
    <row r="250" ht="14.25" customHeight="1">
      <c r="A250" s="149">
        <v>43576.0</v>
      </c>
      <c r="B250" s="150" t="s">
        <v>88</v>
      </c>
      <c r="C250" s="150" t="s">
        <v>79</v>
      </c>
    </row>
    <row r="251" ht="14.25" customHeight="1">
      <c r="A251" s="149">
        <v>43586.0</v>
      </c>
      <c r="B251" s="150" t="s">
        <v>89</v>
      </c>
      <c r="C251" s="150" t="s">
        <v>80</v>
      </c>
    </row>
    <row r="252" ht="14.25" customHeight="1">
      <c r="A252" s="149">
        <v>43636.0</v>
      </c>
      <c r="B252" s="150" t="s">
        <v>81</v>
      </c>
      <c r="C252" s="150" t="s">
        <v>82</v>
      </c>
    </row>
    <row r="253" ht="14.25" customHeight="1">
      <c r="A253" s="149">
        <v>43715.0</v>
      </c>
      <c r="B253" s="150" t="s">
        <v>78</v>
      </c>
      <c r="C253" s="150" t="s">
        <v>83</v>
      </c>
    </row>
    <row r="254" ht="14.25" customHeight="1">
      <c r="A254" s="149">
        <v>43750.0</v>
      </c>
      <c r="B254" s="150" t="s">
        <v>78</v>
      </c>
      <c r="C254" s="150" t="s">
        <v>84</v>
      </c>
    </row>
    <row r="255" ht="14.25" customHeight="1">
      <c r="A255" s="149">
        <v>43771.0</v>
      </c>
      <c r="B255" s="150" t="s">
        <v>78</v>
      </c>
      <c r="C255" s="150" t="s">
        <v>85</v>
      </c>
    </row>
    <row r="256" ht="14.25" customHeight="1">
      <c r="A256" s="149">
        <v>43784.0</v>
      </c>
      <c r="B256" s="150" t="s">
        <v>76</v>
      </c>
      <c r="C256" s="150" t="s">
        <v>86</v>
      </c>
    </row>
    <row r="257" ht="14.25" customHeight="1">
      <c r="A257" s="149">
        <v>43824.0</v>
      </c>
      <c r="B257" s="150" t="s">
        <v>89</v>
      </c>
      <c r="C257" s="150" t="s">
        <v>87</v>
      </c>
    </row>
    <row r="258" ht="14.25" customHeight="1">
      <c r="A258" s="152">
        <v>43831.0</v>
      </c>
      <c r="B258" s="153" t="s">
        <v>89</v>
      </c>
      <c r="C258" s="153" t="s">
        <v>73</v>
      </c>
    </row>
    <row r="259" ht="14.25" customHeight="1">
      <c r="A259" s="152">
        <v>43885.0</v>
      </c>
      <c r="B259" s="153" t="s">
        <v>72</v>
      </c>
      <c r="C259" s="153" t="s">
        <v>74</v>
      </c>
    </row>
    <row r="260" ht="14.25" customHeight="1">
      <c r="A260" s="152">
        <v>43886.0</v>
      </c>
      <c r="B260" s="153" t="s">
        <v>75</v>
      </c>
      <c r="C260" s="153" t="s">
        <v>74</v>
      </c>
    </row>
    <row r="261" ht="14.25" customHeight="1">
      <c r="A261" s="152">
        <v>43931.0</v>
      </c>
      <c r="B261" s="153" t="s">
        <v>76</v>
      </c>
      <c r="C261" s="153" t="s">
        <v>77</v>
      </c>
    </row>
    <row r="262" ht="14.25" customHeight="1">
      <c r="A262" s="152">
        <v>43942.0</v>
      </c>
      <c r="B262" s="153" t="s">
        <v>75</v>
      </c>
      <c r="C262" s="153" t="s">
        <v>79</v>
      </c>
    </row>
    <row r="263" ht="14.25" customHeight="1">
      <c r="A263" s="152">
        <v>43952.0</v>
      </c>
      <c r="B263" s="153" t="s">
        <v>76</v>
      </c>
      <c r="C263" s="153" t="s">
        <v>80</v>
      </c>
    </row>
    <row r="264" ht="14.25" customHeight="1">
      <c r="A264" s="152">
        <v>43993.0</v>
      </c>
      <c r="B264" s="153" t="s">
        <v>81</v>
      </c>
      <c r="C264" s="153" t="s">
        <v>82</v>
      </c>
    </row>
    <row r="265" ht="14.25" customHeight="1">
      <c r="A265" s="152">
        <v>44081.0</v>
      </c>
      <c r="B265" s="153" t="s">
        <v>72</v>
      </c>
      <c r="C265" s="153" t="s">
        <v>83</v>
      </c>
    </row>
    <row r="266" ht="14.25" customHeight="1">
      <c r="A266" s="152">
        <v>44116.0</v>
      </c>
      <c r="B266" s="153" t="s">
        <v>72</v>
      </c>
      <c r="C266" s="153" t="s">
        <v>84</v>
      </c>
    </row>
    <row r="267" ht="14.25" customHeight="1">
      <c r="A267" s="152">
        <v>44137.0</v>
      </c>
      <c r="B267" s="153" t="s">
        <v>72</v>
      </c>
      <c r="C267" s="153" t="s">
        <v>85</v>
      </c>
    </row>
    <row r="268" ht="14.25" customHeight="1">
      <c r="A268" s="152">
        <v>44150.0</v>
      </c>
      <c r="B268" s="153" t="s">
        <v>88</v>
      </c>
      <c r="C268" s="153" t="s">
        <v>86</v>
      </c>
    </row>
    <row r="269" ht="14.25" customHeight="1">
      <c r="A269" s="152">
        <v>44190.0</v>
      </c>
      <c r="B269" s="153" t="s">
        <v>76</v>
      </c>
      <c r="C269" s="153" t="s">
        <v>87</v>
      </c>
    </row>
    <row r="270" ht="14.25" customHeight="1">
      <c r="A270" s="149">
        <v>44197.0</v>
      </c>
      <c r="B270" s="150" t="s">
        <v>76</v>
      </c>
      <c r="C270" s="150" t="s">
        <v>73</v>
      </c>
    </row>
    <row r="271" ht="14.25" customHeight="1">
      <c r="A271" s="149">
        <v>44242.0</v>
      </c>
      <c r="B271" s="150" t="s">
        <v>72</v>
      </c>
      <c r="C271" s="150" t="s">
        <v>74</v>
      </c>
    </row>
    <row r="272" ht="14.25" customHeight="1">
      <c r="A272" s="149">
        <v>44243.0</v>
      </c>
      <c r="B272" s="150" t="s">
        <v>75</v>
      </c>
      <c r="C272" s="150" t="s">
        <v>74</v>
      </c>
    </row>
    <row r="273" ht="14.25" customHeight="1">
      <c r="A273" s="149">
        <v>44288.0</v>
      </c>
      <c r="B273" s="150" t="s">
        <v>76</v>
      </c>
      <c r="C273" s="150" t="s">
        <v>77</v>
      </c>
    </row>
    <row r="274" ht="14.25" customHeight="1">
      <c r="A274" s="149">
        <v>44307.0</v>
      </c>
      <c r="B274" s="150" t="s">
        <v>89</v>
      </c>
      <c r="C274" s="150" t="s">
        <v>79</v>
      </c>
    </row>
    <row r="275" ht="14.25" customHeight="1">
      <c r="A275" s="149">
        <v>44317.0</v>
      </c>
      <c r="B275" s="150" t="s">
        <v>78</v>
      </c>
      <c r="C275" s="150" t="s">
        <v>80</v>
      </c>
    </row>
    <row r="276" ht="14.25" customHeight="1">
      <c r="A276" s="149">
        <v>44350.0</v>
      </c>
      <c r="B276" s="150" t="s">
        <v>81</v>
      </c>
      <c r="C276" s="150" t="s">
        <v>82</v>
      </c>
    </row>
    <row r="277" ht="14.25" customHeight="1">
      <c r="A277" s="149">
        <v>44446.0</v>
      </c>
      <c r="B277" s="150" t="s">
        <v>75</v>
      </c>
      <c r="C277" s="150" t="s">
        <v>83</v>
      </c>
    </row>
    <row r="278" ht="14.25" customHeight="1">
      <c r="A278" s="149">
        <v>44481.0</v>
      </c>
      <c r="B278" s="150" t="s">
        <v>75</v>
      </c>
      <c r="C278" s="150" t="s">
        <v>84</v>
      </c>
    </row>
    <row r="279" ht="14.25" customHeight="1">
      <c r="A279" s="149">
        <v>44502.0</v>
      </c>
      <c r="B279" s="150" t="s">
        <v>75</v>
      </c>
      <c r="C279" s="150" t="s">
        <v>85</v>
      </c>
    </row>
    <row r="280" ht="14.25" customHeight="1">
      <c r="A280" s="149">
        <v>44515.0</v>
      </c>
      <c r="B280" s="150" t="s">
        <v>72</v>
      </c>
      <c r="C280" s="150" t="s">
        <v>86</v>
      </c>
    </row>
    <row r="281" ht="14.25" customHeight="1">
      <c r="A281" s="149">
        <v>44555.0</v>
      </c>
      <c r="B281" s="150" t="s">
        <v>78</v>
      </c>
      <c r="C281" s="150" t="s">
        <v>87</v>
      </c>
    </row>
    <row r="282" ht="14.25" customHeight="1">
      <c r="A282" s="152">
        <v>44562.0</v>
      </c>
      <c r="B282" s="153" t="s">
        <v>78</v>
      </c>
      <c r="C282" s="153" t="s">
        <v>73</v>
      </c>
    </row>
    <row r="283" ht="14.25" customHeight="1">
      <c r="A283" s="152">
        <v>44620.0</v>
      </c>
      <c r="B283" s="153" t="s">
        <v>72</v>
      </c>
      <c r="C283" s="153" t="s">
        <v>74</v>
      </c>
    </row>
    <row r="284" ht="14.25" customHeight="1">
      <c r="A284" s="152">
        <v>44621.0</v>
      </c>
      <c r="B284" s="153" t="s">
        <v>75</v>
      </c>
      <c r="C284" s="153" t="s">
        <v>74</v>
      </c>
    </row>
    <row r="285" ht="14.25" customHeight="1">
      <c r="A285" s="152">
        <v>44666.0</v>
      </c>
      <c r="B285" s="153" t="s">
        <v>76</v>
      </c>
      <c r="C285" s="153" t="s">
        <v>77</v>
      </c>
    </row>
    <row r="286" ht="14.25" customHeight="1">
      <c r="A286" s="152">
        <v>44672.0</v>
      </c>
      <c r="B286" s="153" t="s">
        <v>81</v>
      </c>
      <c r="C286" s="153" t="s">
        <v>79</v>
      </c>
    </row>
    <row r="287" ht="14.25" customHeight="1">
      <c r="A287" s="152">
        <v>44682.0</v>
      </c>
      <c r="B287" s="153" t="s">
        <v>88</v>
      </c>
      <c r="C287" s="153" t="s">
        <v>80</v>
      </c>
    </row>
    <row r="288" ht="14.25" customHeight="1">
      <c r="A288" s="152">
        <v>44728.0</v>
      </c>
      <c r="B288" s="153" t="s">
        <v>81</v>
      </c>
      <c r="C288" s="153" t="s">
        <v>82</v>
      </c>
    </row>
    <row r="289" ht="14.25" customHeight="1">
      <c r="A289" s="152">
        <v>44811.0</v>
      </c>
      <c r="B289" s="153" t="s">
        <v>89</v>
      </c>
      <c r="C289" s="153" t="s">
        <v>83</v>
      </c>
    </row>
    <row r="290" ht="14.25" customHeight="1">
      <c r="A290" s="152">
        <v>44846.0</v>
      </c>
      <c r="B290" s="153" t="s">
        <v>89</v>
      </c>
      <c r="C290" s="153" t="s">
        <v>84</v>
      </c>
    </row>
    <row r="291" ht="14.25" customHeight="1">
      <c r="A291" s="152">
        <v>44867.0</v>
      </c>
      <c r="B291" s="153" t="s">
        <v>89</v>
      </c>
      <c r="C291" s="153" t="s">
        <v>85</v>
      </c>
    </row>
    <row r="292" ht="14.25" customHeight="1">
      <c r="A292" s="152">
        <v>44880.0</v>
      </c>
      <c r="B292" s="153" t="s">
        <v>75</v>
      </c>
      <c r="C292" s="153" t="s">
        <v>86</v>
      </c>
    </row>
    <row r="293" ht="14.25" customHeight="1">
      <c r="A293" s="152">
        <v>44920.0</v>
      </c>
      <c r="B293" s="153" t="s">
        <v>88</v>
      </c>
      <c r="C293" s="153" t="s">
        <v>87</v>
      </c>
    </row>
    <row r="294" ht="14.25" customHeight="1">
      <c r="A294" s="149">
        <v>44927.0</v>
      </c>
      <c r="B294" s="150" t="s">
        <v>88</v>
      </c>
      <c r="C294" s="150" t="s">
        <v>73</v>
      </c>
    </row>
    <row r="295" ht="14.25" customHeight="1">
      <c r="A295" s="149">
        <v>44977.0</v>
      </c>
      <c r="B295" s="150" t="s">
        <v>72</v>
      </c>
      <c r="C295" s="150" t="s">
        <v>74</v>
      </c>
    </row>
    <row r="296" ht="14.25" customHeight="1">
      <c r="A296" s="149">
        <v>44978.0</v>
      </c>
      <c r="B296" s="150" t="s">
        <v>75</v>
      </c>
      <c r="C296" s="150" t="s">
        <v>74</v>
      </c>
    </row>
    <row r="297" ht="14.25" customHeight="1">
      <c r="A297" s="149">
        <v>45023.0</v>
      </c>
      <c r="B297" s="150" t="s">
        <v>76</v>
      </c>
      <c r="C297" s="150" t="s">
        <v>77</v>
      </c>
    </row>
    <row r="298" ht="14.25" customHeight="1">
      <c r="A298" s="149">
        <v>45037.0</v>
      </c>
      <c r="B298" s="150" t="s">
        <v>76</v>
      </c>
      <c r="C298" s="150" t="s">
        <v>79</v>
      </c>
    </row>
    <row r="299" ht="14.25" customHeight="1">
      <c r="A299" s="149">
        <v>45047.0</v>
      </c>
      <c r="B299" s="150" t="s">
        <v>72</v>
      </c>
      <c r="C299" s="150" t="s">
        <v>80</v>
      </c>
    </row>
    <row r="300" ht="14.25" customHeight="1">
      <c r="A300" s="149">
        <v>45085.0</v>
      </c>
      <c r="B300" s="150" t="s">
        <v>81</v>
      </c>
      <c r="C300" s="150" t="s">
        <v>82</v>
      </c>
    </row>
    <row r="301" ht="14.25" customHeight="1">
      <c r="A301" s="149">
        <v>45176.0</v>
      </c>
      <c r="B301" s="150" t="s">
        <v>81</v>
      </c>
      <c r="C301" s="150" t="s">
        <v>83</v>
      </c>
    </row>
    <row r="302" ht="14.25" customHeight="1">
      <c r="A302" s="149">
        <v>45211.0</v>
      </c>
      <c r="B302" s="150" t="s">
        <v>81</v>
      </c>
      <c r="C302" s="150" t="s">
        <v>84</v>
      </c>
    </row>
    <row r="303" ht="14.25" customHeight="1">
      <c r="A303" s="149">
        <v>45232.0</v>
      </c>
      <c r="B303" s="150" t="s">
        <v>81</v>
      </c>
      <c r="C303" s="150" t="s">
        <v>85</v>
      </c>
    </row>
    <row r="304" ht="14.25" customHeight="1">
      <c r="A304" s="149">
        <v>45245.0</v>
      </c>
      <c r="B304" s="150" t="s">
        <v>89</v>
      </c>
      <c r="C304" s="150" t="s">
        <v>86</v>
      </c>
    </row>
    <row r="305" ht="14.25" customHeight="1">
      <c r="A305" s="149">
        <v>45285.0</v>
      </c>
      <c r="B305" s="150" t="s">
        <v>72</v>
      </c>
      <c r="C305" s="150" t="s">
        <v>87</v>
      </c>
    </row>
    <row r="306" ht="14.25" customHeight="1">
      <c r="A306" s="152">
        <v>45292.0</v>
      </c>
      <c r="B306" s="153" t="s">
        <v>72</v>
      </c>
      <c r="C306" s="153" t="s">
        <v>73</v>
      </c>
      <c r="E306" s="154">
        <f>NETWORKDAYS(G305,H305,feriados)</f>
        <v>0</v>
      </c>
    </row>
    <row r="307" ht="14.25" customHeight="1">
      <c r="A307" s="152">
        <v>45334.0</v>
      </c>
      <c r="B307" s="153" t="s">
        <v>72</v>
      </c>
      <c r="C307" s="153" t="s">
        <v>74</v>
      </c>
    </row>
    <row r="308" ht="14.25" customHeight="1">
      <c r="A308" s="152">
        <v>45335.0</v>
      </c>
      <c r="B308" s="153" t="s">
        <v>75</v>
      </c>
      <c r="C308" s="153" t="s">
        <v>74</v>
      </c>
    </row>
    <row r="309" ht="14.25" customHeight="1">
      <c r="A309" s="152">
        <v>45380.0</v>
      </c>
      <c r="B309" s="153" t="s">
        <v>76</v>
      </c>
      <c r="C309" s="153" t="s">
        <v>77</v>
      </c>
    </row>
    <row r="310" ht="14.25" customHeight="1">
      <c r="A310" s="152">
        <v>45403.0</v>
      </c>
      <c r="B310" s="153" t="s">
        <v>88</v>
      </c>
      <c r="C310" s="153" t="s">
        <v>79</v>
      </c>
    </row>
    <row r="311" ht="14.25" customHeight="1">
      <c r="A311" s="152">
        <v>45413.0</v>
      </c>
      <c r="B311" s="153" t="s">
        <v>89</v>
      </c>
      <c r="C311" s="153" t="s">
        <v>80</v>
      </c>
    </row>
    <row r="312" ht="14.25" customHeight="1">
      <c r="A312" s="152">
        <v>45442.0</v>
      </c>
      <c r="B312" s="153" t="s">
        <v>81</v>
      </c>
      <c r="C312" s="153" t="s">
        <v>82</v>
      </c>
    </row>
    <row r="313" ht="14.25" customHeight="1">
      <c r="A313" s="152">
        <v>45542.0</v>
      </c>
      <c r="B313" s="153" t="s">
        <v>78</v>
      </c>
      <c r="C313" s="153" t="s">
        <v>83</v>
      </c>
    </row>
    <row r="314" ht="14.25" customHeight="1">
      <c r="A314" s="152">
        <v>45577.0</v>
      </c>
      <c r="B314" s="153" t="s">
        <v>78</v>
      </c>
      <c r="C314" s="153" t="s">
        <v>84</v>
      </c>
    </row>
    <row r="315" ht="14.25" customHeight="1">
      <c r="A315" s="152">
        <v>45598.0</v>
      </c>
      <c r="B315" s="153" t="s">
        <v>78</v>
      </c>
      <c r="C315" s="153" t="s">
        <v>85</v>
      </c>
    </row>
    <row r="316" ht="14.25" customHeight="1">
      <c r="A316" s="152">
        <v>45611.0</v>
      </c>
      <c r="B316" s="153" t="s">
        <v>76</v>
      </c>
      <c r="C316" s="153" t="s">
        <v>86</v>
      </c>
    </row>
    <row r="317" ht="14.25" customHeight="1">
      <c r="A317" s="152">
        <v>45651.0</v>
      </c>
      <c r="B317" s="153" t="s">
        <v>89</v>
      </c>
      <c r="C317" s="153" t="s">
        <v>87</v>
      </c>
    </row>
    <row r="318" ht="14.25" customHeight="1">
      <c r="A318" s="149">
        <v>45658.0</v>
      </c>
      <c r="B318" s="150" t="s">
        <v>89</v>
      </c>
      <c r="C318" s="150" t="s">
        <v>73</v>
      </c>
    </row>
    <row r="319" ht="14.25" customHeight="1">
      <c r="A319" s="149">
        <v>45719.0</v>
      </c>
      <c r="B319" s="150" t="s">
        <v>72</v>
      </c>
      <c r="C319" s="150" t="s">
        <v>74</v>
      </c>
    </row>
    <row r="320" ht="14.25" customHeight="1">
      <c r="A320" s="149">
        <v>45720.0</v>
      </c>
      <c r="B320" s="150" t="s">
        <v>75</v>
      </c>
      <c r="C320" s="150" t="s">
        <v>74</v>
      </c>
    </row>
    <row r="321" ht="14.25" customHeight="1">
      <c r="A321" s="149">
        <v>45765.0</v>
      </c>
      <c r="B321" s="150" t="s">
        <v>76</v>
      </c>
      <c r="C321" s="150" t="s">
        <v>77</v>
      </c>
    </row>
    <row r="322" ht="14.25" customHeight="1">
      <c r="A322" s="149">
        <v>45768.0</v>
      </c>
      <c r="B322" s="150" t="s">
        <v>72</v>
      </c>
      <c r="C322" s="150" t="s">
        <v>79</v>
      </c>
    </row>
    <row r="323" ht="14.25" customHeight="1">
      <c r="A323" s="149">
        <v>45778.0</v>
      </c>
      <c r="B323" s="150" t="s">
        <v>81</v>
      </c>
      <c r="C323" s="150" t="s">
        <v>80</v>
      </c>
    </row>
    <row r="324" ht="14.25" customHeight="1">
      <c r="A324" s="149">
        <v>45827.0</v>
      </c>
      <c r="B324" s="150" t="s">
        <v>81</v>
      </c>
      <c r="C324" s="150" t="s">
        <v>82</v>
      </c>
    </row>
    <row r="325" ht="14.25" customHeight="1">
      <c r="A325" s="149">
        <v>45907.0</v>
      </c>
      <c r="B325" s="150" t="s">
        <v>88</v>
      </c>
      <c r="C325" s="150" t="s">
        <v>83</v>
      </c>
    </row>
    <row r="326" ht="14.25" customHeight="1">
      <c r="A326" s="149">
        <v>45942.0</v>
      </c>
      <c r="B326" s="150" t="s">
        <v>88</v>
      </c>
      <c r="C326" s="150" t="s">
        <v>84</v>
      </c>
    </row>
    <row r="327" ht="14.25" customHeight="1">
      <c r="A327" s="149">
        <v>45963.0</v>
      </c>
      <c r="B327" s="150" t="s">
        <v>88</v>
      </c>
      <c r="C327" s="150" t="s">
        <v>85</v>
      </c>
    </row>
    <row r="328" ht="14.25" customHeight="1">
      <c r="A328" s="149">
        <v>45976.0</v>
      </c>
      <c r="B328" s="150" t="s">
        <v>78</v>
      </c>
      <c r="C328" s="150" t="s">
        <v>86</v>
      </c>
    </row>
    <row r="329" ht="14.25" customHeight="1">
      <c r="A329" s="149">
        <v>46016.0</v>
      </c>
      <c r="B329" s="150" t="s">
        <v>81</v>
      </c>
      <c r="C329" s="150" t="s">
        <v>87</v>
      </c>
    </row>
    <row r="330" ht="14.25" customHeight="1">
      <c r="A330" s="152">
        <v>46023.0</v>
      </c>
      <c r="B330" s="153" t="s">
        <v>81</v>
      </c>
      <c r="C330" s="153" t="s">
        <v>73</v>
      </c>
    </row>
    <row r="331" ht="14.25" customHeight="1">
      <c r="A331" s="152">
        <v>46069.0</v>
      </c>
      <c r="B331" s="153" t="s">
        <v>72</v>
      </c>
      <c r="C331" s="153" t="s">
        <v>74</v>
      </c>
    </row>
    <row r="332" ht="14.25" customHeight="1">
      <c r="A332" s="152">
        <v>46070.0</v>
      </c>
      <c r="B332" s="153" t="s">
        <v>75</v>
      </c>
      <c r="C332" s="153" t="s">
        <v>74</v>
      </c>
    </row>
    <row r="333" ht="14.25" customHeight="1">
      <c r="A333" s="152">
        <v>46115.0</v>
      </c>
      <c r="B333" s="153" t="s">
        <v>76</v>
      </c>
      <c r="C333" s="153" t="s">
        <v>77</v>
      </c>
    </row>
    <row r="334" ht="14.25" customHeight="1">
      <c r="A334" s="152">
        <v>46133.0</v>
      </c>
      <c r="B334" s="153" t="s">
        <v>75</v>
      </c>
      <c r="C334" s="153" t="s">
        <v>79</v>
      </c>
    </row>
    <row r="335" ht="14.25" customHeight="1">
      <c r="A335" s="152">
        <v>46143.0</v>
      </c>
      <c r="B335" s="153" t="s">
        <v>76</v>
      </c>
      <c r="C335" s="153" t="s">
        <v>80</v>
      </c>
    </row>
    <row r="336" ht="14.25" customHeight="1">
      <c r="A336" s="152">
        <v>46177.0</v>
      </c>
      <c r="B336" s="153" t="s">
        <v>81</v>
      </c>
      <c r="C336" s="153" t="s">
        <v>82</v>
      </c>
    </row>
    <row r="337" ht="14.25" customHeight="1">
      <c r="A337" s="152">
        <v>46272.0</v>
      </c>
      <c r="B337" s="153" t="s">
        <v>72</v>
      </c>
      <c r="C337" s="153" t="s">
        <v>83</v>
      </c>
    </row>
    <row r="338" ht="14.25" customHeight="1">
      <c r="A338" s="152">
        <v>46307.0</v>
      </c>
      <c r="B338" s="153" t="s">
        <v>72</v>
      </c>
      <c r="C338" s="153" t="s">
        <v>84</v>
      </c>
    </row>
    <row r="339" ht="14.25" customHeight="1">
      <c r="A339" s="152">
        <v>46328.0</v>
      </c>
      <c r="B339" s="153" t="s">
        <v>72</v>
      </c>
      <c r="C339" s="153" t="s">
        <v>85</v>
      </c>
    </row>
    <row r="340" ht="14.25" customHeight="1">
      <c r="A340" s="152">
        <v>46341.0</v>
      </c>
      <c r="B340" s="153" t="s">
        <v>88</v>
      </c>
      <c r="C340" s="153" t="s">
        <v>86</v>
      </c>
    </row>
    <row r="341" ht="14.25" customHeight="1">
      <c r="A341" s="152">
        <v>46381.0</v>
      </c>
      <c r="B341" s="153" t="s">
        <v>76</v>
      </c>
      <c r="C341" s="153" t="s">
        <v>87</v>
      </c>
    </row>
    <row r="342" ht="14.25" customHeight="1">
      <c r="A342" s="149">
        <v>46388.0</v>
      </c>
      <c r="B342" s="150" t="s">
        <v>76</v>
      </c>
      <c r="C342" s="150" t="s">
        <v>73</v>
      </c>
    </row>
    <row r="343" ht="14.25" customHeight="1">
      <c r="A343" s="149">
        <v>46426.0</v>
      </c>
      <c r="B343" s="150" t="s">
        <v>72</v>
      </c>
      <c r="C343" s="150" t="s">
        <v>74</v>
      </c>
    </row>
    <row r="344" ht="14.25" customHeight="1">
      <c r="A344" s="149">
        <v>46427.0</v>
      </c>
      <c r="B344" s="150" t="s">
        <v>75</v>
      </c>
      <c r="C344" s="150" t="s">
        <v>74</v>
      </c>
    </row>
    <row r="345" ht="14.25" customHeight="1">
      <c r="A345" s="149">
        <v>46472.0</v>
      </c>
      <c r="B345" s="150" t="s">
        <v>76</v>
      </c>
      <c r="C345" s="150" t="s">
        <v>77</v>
      </c>
    </row>
    <row r="346" ht="14.25" customHeight="1">
      <c r="A346" s="149">
        <v>46498.0</v>
      </c>
      <c r="B346" s="150" t="s">
        <v>89</v>
      </c>
      <c r="C346" s="150" t="s">
        <v>79</v>
      </c>
    </row>
    <row r="347" ht="14.25" customHeight="1">
      <c r="A347" s="149">
        <v>46508.0</v>
      </c>
      <c r="B347" s="150" t="s">
        <v>78</v>
      </c>
      <c r="C347" s="150" t="s">
        <v>80</v>
      </c>
    </row>
    <row r="348" ht="14.25" customHeight="1">
      <c r="A348" s="149">
        <v>46534.0</v>
      </c>
      <c r="B348" s="150" t="s">
        <v>81</v>
      </c>
      <c r="C348" s="150" t="s">
        <v>82</v>
      </c>
    </row>
    <row r="349" ht="14.25" customHeight="1">
      <c r="A349" s="149">
        <v>46637.0</v>
      </c>
      <c r="B349" s="150" t="s">
        <v>75</v>
      </c>
      <c r="C349" s="150" t="s">
        <v>83</v>
      </c>
    </row>
    <row r="350" ht="14.25" customHeight="1">
      <c r="A350" s="149">
        <v>46672.0</v>
      </c>
      <c r="B350" s="150" t="s">
        <v>75</v>
      </c>
      <c r="C350" s="150" t="s">
        <v>84</v>
      </c>
    </row>
    <row r="351" ht="14.25" customHeight="1">
      <c r="A351" s="149">
        <v>46693.0</v>
      </c>
      <c r="B351" s="150" t="s">
        <v>75</v>
      </c>
      <c r="C351" s="150" t="s">
        <v>85</v>
      </c>
    </row>
    <row r="352" ht="14.25" customHeight="1">
      <c r="A352" s="149">
        <v>46706.0</v>
      </c>
      <c r="B352" s="150" t="s">
        <v>72</v>
      </c>
      <c r="C352" s="150" t="s">
        <v>86</v>
      </c>
    </row>
    <row r="353" ht="14.25" customHeight="1">
      <c r="A353" s="149">
        <v>46746.0</v>
      </c>
      <c r="B353" s="150" t="s">
        <v>78</v>
      </c>
      <c r="C353" s="150" t="s">
        <v>87</v>
      </c>
    </row>
    <row r="354" ht="14.25" customHeight="1">
      <c r="A354" s="152">
        <v>46753.0</v>
      </c>
      <c r="B354" s="153" t="s">
        <v>78</v>
      </c>
      <c r="C354" s="153" t="s">
        <v>73</v>
      </c>
    </row>
    <row r="355" ht="14.25" customHeight="1">
      <c r="A355" s="152">
        <v>46811.0</v>
      </c>
      <c r="B355" s="153" t="s">
        <v>72</v>
      </c>
      <c r="C355" s="153" t="s">
        <v>74</v>
      </c>
    </row>
    <row r="356" ht="14.25" customHeight="1">
      <c r="A356" s="152">
        <v>46812.0</v>
      </c>
      <c r="B356" s="153" t="s">
        <v>75</v>
      </c>
      <c r="C356" s="153" t="s">
        <v>74</v>
      </c>
    </row>
    <row r="357" ht="14.25" customHeight="1">
      <c r="A357" s="152">
        <v>46857.0</v>
      </c>
      <c r="B357" s="153" t="s">
        <v>76</v>
      </c>
      <c r="C357" s="153" t="s">
        <v>77</v>
      </c>
    </row>
    <row r="358" ht="14.25" customHeight="1">
      <c r="A358" s="152">
        <v>46864.0</v>
      </c>
      <c r="B358" s="153" t="s">
        <v>76</v>
      </c>
      <c r="C358" s="153" t="s">
        <v>79</v>
      </c>
    </row>
    <row r="359" ht="14.25" customHeight="1">
      <c r="A359" s="152">
        <v>46874.0</v>
      </c>
      <c r="B359" s="153" t="s">
        <v>72</v>
      </c>
      <c r="C359" s="153" t="s">
        <v>80</v>
      </c>
    </row>
    <row r="360" ht="14.25" customHeight="1">
      <c r="A360" s="152">
        <v>46919.0</v>
      </c>
      <c r="B360" s="153" t="s">
        <v>81</v>
      </c>
      <c r="C360" s="153" t="s">
        <v>82</v>
      </c>
    </row>
    <row r="361" ht="14.25" customHeight="1">
      <c r="A361" s="152">
        <v>47003.0</v>
      </c>
      <c r="B361" s="153" t="s">
        <v>81</v>
      </c>
      <c r="C361" s="153" t="s">
        <v>83</v>
      </c>
    </row>
    <row r="362" ht="14.25" customHeight="1">
      <c r="A362" s="152">
        <v>47038.0</v>
      </c>
      <c r="B362" s="153" t="s">
        <v>81</v>
      </c>
      <c r="C362" s="153" t="s">
        <v>84</v>
      </c>
    </row>
    <row r="363" ht="14.25" customHeight="1">
      <c r="A363" s="152">
        <v>47059.0</v>
      </c>
      <c r="B363" s="153" t="s">
        <v>81</v>
      </c>
      <c r="C363" s="153" t="s">
        <v>85</v>
      </c>
    </row>
    <row r="364" ht="14.25" customHeight="1">
      <c r="A364" s="152">
        <v>47072.0</v>
      </c>
      <c r="B364" s="153" t="s">
        <v>89</v>
      </c>
      <c r="C364" s="153" t="s">
        <v>86</v>
      </c>
    </row>
    <row r="365" ht="14.25" customHeight="1">
      <c r="A365" s="152">
        <v>47112.0</v>
      </c>
      <c r="B365" s="153" t="s">
        <v>72</v>
      </c>
      <c r="C365" s="153" t="s">
        <v>87</v>
      </c>
    </row>
    <row r="366" ht="14.25" customHeight="1">
      <c r="A366" s="149">
        <v>47119.0</v>
      </c>
      <c r="B366" s="150" t="s">
        <v>72</v>
      </c>
      <c r="C366" s="150" t="s">
        <v>73</v>
      </c>
    </row>
    <row r="367" ht="14.25" customHeight="1">
      <c r="A367" s="149">
        <v>47161.0</v>
      </c>
      <c r="B367" s="150" t="s">
        <v>72</v>
      </c>
      <c r="C367" s="150" t="s">
        <v>74</v>
      </c>
    </row>
    <row r="368" ht="14.25" customHeight="1">
      <c r="A368" s="149">
        <v>47162.0</v>
      </c>
      <c r="B368" s="150" t="s">
        <v>75</v>
      </c>
      <c r="C368" s="150" t="s">
        <v>74</v>
      </c>
    </row>
    <row r="369" ht="14.25" customHeight="1">
      <c r="A369" s="149">
        <v>47207.0</v>
      </c>
      <c r="B369" s="150" t="s">
        <v>76</v>
      </c>
      <c r="C369" s="150" t="s">
        <v>77</v>
      </c>
    </row>
    <row r="370" ht="14.25" customHeight="1">
      <c r="A370" s="149">
        <v>47229.0</v>
      </c>
      <c r="B370" s="150" t="s">
        <v>78</v>
      </c>
      <c r="C370" s="150" t="s">
        <v>79</v>
      </c>
    </row>
    <row r="371" ht="14.25" customHeight="1">
      <c r="A371" s="149">
        <v>47239.0</v>
      </c>
      <c r="B371" s="150" t="s">
        <v>75</v>
      </c>
      <c r="C371" s="150" t="s">
        <v>80</v>
      </c>
    </row>
    <row r="372" ht="14.25" customHeight="1">
      <c r="A372" s="149">
        <v>47269.0</v>
      </c>
      <c r="B372" s="150" t="s">
        <v>81</v>
      </c>
      <c r="C372" s="150" t="s">
        <v>82</v>
      </c>
    </row>
    <row r="373" ht="14.25" customHeight="1">
      <c r="A373" s="149">
        <v>47368.0</v>
      </c>
      <c r="B373" s="150" t="s">
        <v>76</v>
      </c>
      <c r="C373" s="150" t="s">
        <v>83</v>
      </c>
    </row>
    <row r="374" ht="14.25" customHeight="1">
      <c r="A374" s="149">
        <v>47403.0</v>
      </c>
      <c r="B374" s="150" t="s">
        <v>76</v>
      </c>
      <c r="C374" s="150" t="s">
        <v>84</v>
      </c>
    </row>
    <row r="375" ht="14.25" customHeight="1">
      <c r="A375" s="149">
        <v>47424.0</v>
      </c>
      <c r="B375" s="150" t="s">
        <v>76</v>
      </c>
      <c r="C375" s="150" t="s">
        <v>85</v>
      </c>
    </row>
    <row r="376" ht="14.25" customHeight="1">
      <c r="A376" s="149">
        <v>47437.0</v>
      </c>
      <c r="B376" s="150" t="s">
        <v>81</v>
      </c>
      <c r="C376" s="150" t="s">
        <v>86</v>
      </c>
    </row>
    <row r="377" ht="14.25" customHeight="1">
      <c r="A377" s="149">
        <v>47477.0</v>
      </c>
      <c r="B377" s="150" t="s">
        <v>75</v>
      </c>
      <c r="C377" s="150" t="s">
        <v>87</v>
      </c>
    </row>
    <row r="378" ht="14.25" customHeight="1">
      <c r="A378" s="152">
        <v>47484.0</v>
      </c>
      <c r="B378" s="153" t="s">
        <v>75</v>
      </c>
      <c r="C378" s="153" t="s">
        <v>73</v>
      </c>
    </row>
    <row r="379" ht="14.25" customHeight="1">
      <c r="A379" s="152">
        <v>47546.0</v>
      </c>
      <c r="B379" s="153" t="s">
        <v>72</v>
      </c>
      <c r="C379" s="153" t="s">
        <v>74</v>
      </c>
    </row>
    <row r="380" ht="14.25" customHeight="1">
      <c r="A380" s="152">
        <v>47547.0</v>
      </c>
      <c r="B380" s="153" t="s">
        <v>75</v>
      </c>
      <c r="C380" s="153" t="s">
        <v>74</v>
      </c>
    </row>
    <row r="381" ht="14.25" customHeight="1">
      <c r="A381" s="152">
        <v>47592.0</v>
      </c>
      <c r="B381" s="153" t="s">
        <v>76</v>
      </c>
      <c r="C381" s="153" t="s">
        <v>77</v>
      </c>
    </row>
    <row r="382" ht="14.25" customHeight="1">
      <c r="A382" s="152">
        <v>47594.0</v>
      </c>
      <c r="B382" s="153" t="s">
        <v>88</v>
      </c>
      <c r="C382" s="153" t="s">
        <v>79</v>
      </c>
    </row>
    <row r="383" ht="14.25" customHeight="1">
      <c r="A383" s="152">
        <v>47604.0</v>
      </c>
      <c r="B383" s="153" t="s">
        <v>89</v>
      </c>
      <c r="C383" s="153" t="s">
        <v>80</v>
      </c>
    </row>
    <row r="384" ht="14.25" customHeight="1">
      <c r="A384" s="152">
        <v>47654.0</v>
      </c>
      <c r="B384" s="153" t="s">
        <v>81</v>
      </c>
      <c r="C384" s="153" t="s">
        <v>82</v>
      </c>
    </row>
    <row r="385" ht="14.25" customHeight="1">
      <c r="A385" s="152">
        <v>47733.0</v>
      </c>
      <c r="B385" s="153" t="s">
        <v>78</v>
      </c>
      <c r="C385" s="153" t="s">
        <v>83</v>
      </c>
    </row>
    <row r="386" ht="14.25" customHeight="1">
      <c r="A386" s="152">
        <v>47768.0</v>
      </c>
      <c r="B386" s="153" t="s">
        <v>78</v>
      </c>
      <c r="C386" s="153" t="s">
        <v>84</v>
      </c>
    </row>
    <row r="387" ht="14.25" customHeight="1">
      <c r="A387" s="152">
        <v>47789.0</v>
      </c>
      <c r="B387" s="153" t="s">
        <v>78</v>
      </c>
      <c r="C387" s="153" t="s">
        <v>85</v>
      </c>
    </row>
    <row r="388" ht="14.25" customHeight="1">
      <c r="A388" s="152">
        <v>47802.0</v>
      </c>
      <c r="B388" s="153" t="s">
        <v>76</v>
      </c>
      <c r="C388" s="153" t="s">
        <v>86</v>
      </c>
    </row>
    <row r="389" ht="14.25" customHeight="1">
      <c r="A389" s="152">
        <v>47842.0</v>
      </c>
      <c r="B389" s="153" t="s">
        <v>89</v>
      </c>
      <c r="C389" s="153" t="s">
        <v>87</v>
      </c>
    </row>
    <row r="390" ht="14.25" customHeight="1">
      <c r="A390" s="149">
        <v>47849.0</v>
      </c>
      <c r="B390" s="150" t="s">
        <v>89</v>
      </c>
      <c r="C390" s="150" t="s">
        <v>73</v>
      </c>
    </row>
    <row r="391" ht="14.25" customHeight="1">
      <c r="A391" s="149">
        <v>47903.0</v>
      </c>
      <c r="B391" s="150" t="s">
        <v>72</v>
      </c>
      <c r="C391" s="150" t="s">
        <v>74</v>
      </c>
    </row>
    <row r="392" ht="14.25" customHeight="1">
      <c r="A392" s="149">
        <v>47904.0</v>
      </c>
      <c r="B392" s="150" t="s">
        <v>75</v>
      </c>
      <c r="C392" s="150" t="s">
        <v>74</v>
      </c>
    </row>
    <row r="393" ht="14.25" customHeight="1">
      <c r="A393" s="149">
        <v>47949.0</v>
      </c>
      <c r="B393" s="150" t="s">
        <v>76</v>
      </c>
      <c r="C393" s="150" t="s">
        <v>77</v>
      </c>
    </row>
    <row r="394" ht="14.25" customHeight="1">
      <c r="A394" s="149">
        <v>47959.0</v>
      </c>
      <c r="B394" s="150" t="s">
        <v>72</v>
      </c>
      <c r="C394" s="150" t="s">
        <v>79</v>
      </c>
    </row>
    <row r="395" ht="14.25" customHeight="1">
      <c r="A395" s="149">
        <v>47969.0</v>
      </c>
      <c r="B395" s="150" t="s">
        <v>81</v>
      </c>
      <c r="C395" s="150" t="s">
        <v>80</v>
      </c>
    </row>
    <row r="396" ht="14.25" customHeight="1">
      <c r="A396" s="149">
        <v>48011.0</v>
      </c>
      <c r="B396" s="150" t="s">
        <v>81</v>
      </c>
      <c r="C396" s="150" t="s">
        <v>82</v>
      </c>
    </row>
    <row r="397" ht="14.25" customHeight="1">
      <c r="A397" s="149">
        <v>48098.0</v>
      </c>
      <c r="B397" s="150" t="s">
        <v>88</v>
      </c>
      <c r="C397" s="150" t="s">
        <v>83</v>
      </c>
    </row>
    <row r="398" ht="14.25" customHeight="1">
      <c r="A398" s="149">
        <v>48133.0</v>
      </c>
      <c r="B398" s="150" t="s">
        <v>88</v>
      </c>
      <c r="C398" s="150" t="s">
        <v>84</v>
      </c>
    </row>
    <row r="399" ht="14.25" customHeight="1">
      <c r="A399" s="149">
        <v>48154.0</v>
      </c>
      <c r="B399" s="150" t="s">
        <v>88</v>
      </c>
      <c r="C399" s="150" t="s">
        <v>85</v>
      </c>
    </row>
    <row r="400" ht="14.25" customHeight="1">
      <c r="A400" s="149">
        <v>48167.0</v>
      </c>
      <c r="B400" s="150" t="s">
        <v>78</v>
      </c>
      <c r="C400" s="150" t="s">
        <v>86</v>
      </c>
    </row>
    <row r="401" ht="14.25" customHeight="1">
      <c r="A401" s="149">
        <v>48207.0</v>
      </c>
      <c r="B401" s="150" t="s">
        <v>81</v>
      </c>
      <c r="C401" s="150" t="s">
        <v>87</v>
      </c>
    </row>
    <row r="402" ht="14.25" customHeight="1">
      <c r="A402" s="152">
        <v>48214.0</v>
      </c>
      <c r="B402" s="153" t="s">
        <v>81</v>
      </c>
      <c r="C402" s="153" t="s">
        <v>73</v>
      </c>
    </row>
    <row r="403" ht="14.25" customHeight="1">
      <c r="A403" s="152">
        <v>48253.0</v>
      </c>
      <c r="B403" s="153" t="s">
        <v>72</v>
      </c>
      <c r="C403" s="153" t="s">
        <v>74</v>
      </c>
    </row>
    <row r="404" ht="14.25" customHeight="1">
      <c r="A404" s="152">
        <v>48254.0</v>
      </c>
      <c r="B404" s="153" t="s">
        <v>75</v>
      </c>
      <c r="C404" s="153" t="s">
        <v>74</v>
      </c>
    </row>
    <row r="405" ht="14.25" customHeight="1">
      <c r="A405" s="152">
        <v>48299.0</v>
      </c>
      <c r="B405" s="153" t="s">
        <v>76</v>
      </c>
      <c r="C405" s="153" t="s">
        <v>77</v>
      </c>
    </row>
    <row r="406" ht="14.25" customHeight="1">
      <c r="A406" s="152">
        <v>48325.0</v>
      </c>
      <c r="B406" s="153" t="s">
        <v>89</v>
      </c>
      <c r="C406" s="153" t="s">
        <v>79</v>
      </c>
    </row>
    <row r="407" ht="14.25" customHeight="1">
      <c r="A407" s="152">
        <v>48335.0</v>
      </c>
      <c r="B407" s="153" t="s">
        <v>78</v>
      </c>
      <c r="C407" s="153" t="s">
        <v>80</v>
      </c>
    </row>
    <row r="408" ht="14.25" customHeight="1">
      <c r="A408" s="152">
        <v>48361.0</v>
      </c>
      <c r="B408" s="153" t="s">
        <v>81</v>
      </c>
      <c r="C408" s="153" t="s">
        <v>82</v>
      </c>
    </row>
    <row r="409" ht="14.25" customHeight="1">
      <c r="A409" s="152">
        <v>48464.0</v>
      </c>
      <c r="B409" s="153" t="s">
        <v>75</v>
      </c>
      <c r="C409" s="153" t="s">
        <v>83</v>
      </c>
    </row>
    <row r="410" ht="14.25" customHeight="1">
      <c r="A410" s="152">
        <v>48499.0</v>
      </c>
      <c r="B410" s="153" t="s">
        <v>75</v>
      </c>
      <c r="C410" s="153" t="s">
        <v>84</v>
      </c>
    </row>
    <row r="411" ht="14.25" customHeight="1">
      <c r="A411" s="152">
        <v>48520.0</v>
      </c>
      <c r="B411" s="153" t="s">
        <v>75</v>
      </c>
      <c r="C411" s="153" t="s">
        <v>85</v>
      </c>
    </row>
    <row r="412" ht="14.25" customHeight="1">
      <c r="A412" s="152">
        <v>48533.0</v>
      </c>
      <c r="B412" s="153" t="s">
        <v>72</v>
      </c>
      <c r="C412" s="153" t="s">
        <v>86</v>
      </c>
    </row>
    <row r="413" ht="14.25" customHeight="1">
      <c r="A413" s="152">
        <v>48573.0</v>
      </c>
      <c r="B413" s="153" t="s">
        <v>78</v>
      </c>
      <c r="C413" s="153" t="s">
        <v>87</v>
      </c>
    </row>
    <row r="414" ht="14.25" customHeight="1">
      <c r="A414" s="149">
        <v>48580.0</v>
      </c>
      <c r="B414" s="150" t="s">
        <v>78</v>
      </c>
      <c r="C414" s="150" t="s">
        <v>73</v>
      </c>
    </row>
    <row r="415" ht="14.25" customHeight="1">
      <c r="A415" s="149">
        <v>48638.0</v>
      </c>
      <c r="B415" s="150" t="s">
        <v>72</v>
      </c>
      <c r="C415" s="150" t="s">
        <v>74</v>
      </c>
    </row>
    <row r="416" ht="14.25" customHeight="1">
      <c r="A416" s="149">
        <v>48639.0</v>
      </c>
      <c r="B416" s="150" t="s">
        <v>75</v>
      </c>
      <c r="C416" s="150" t="s">
        <v>74</v>
      </c>
    </row>
    <row r="417" ht="14.25" customHeight="1">
      <c r="A417" s="149">
        <v>48684.0</v>
      </c>
      <c r="B417" s="150" t="s">
        <v>76</v>
      </c>
      <c r="C417" s="150" t="s">
        <v>77</v>
      </c>
    </row>
    <row r="418" ht="14.25" customHeight="1">
      <c r="A418" s="149">
        <v>48690.0</v>
      </c>
      <c r="B418" s="150" t="s">
        <v>81</v>
      </c>
      <c r="C418" s="150" t="s">
        <v>79</v>
      </c>
    </row>
    <row r="419" ht="14.25" customHeight="1">
      <c r="A419" s="149">
        <v>48700.0</v>
      </c>
      <c r="B419" s="150" t="s">
        <v>88</v>
      </c>
      <c r="C419" s="150" t="s">
        <v>80</v>
      </c>
    </row>
    <row r="420" ht="14.25" customHeight="1">
      <c r="A420" s="149">
        <v>48746.0</v>
      </c>
      <c r="B420" s="150" t="s">
        <v>81</v>
      </c>
      <c r="C420" s="150" t="s">
        <v>82</v>
      </c>
    </row>
    <row r="421" ht="14.25" customHeight="1">
      <c r="A421" s="149">
        <v>48829.0</v>
      </c>
      <c r="B421" s="150" t="s">
        <v>89</v>
      </c>
      <c r="C421" s="150" t="s">
        <v>83</v>
      </c>
    </row>
    <row r="422" ht="14.25" customHeight="1">
      <c r="A422" s="149">
        <v>48864.0</v>
      </c>
      <c r="B422" s="150" t="s">
        <v>89</v>
      </c>
      <c r="C422" s="150" t="s">
        <v>84</v>
      </c>
    </row>
    <row r="423" ht="14.25" customHeight="1">
      <c r="A423" s="149">
        <v>48885.0</v>
      </c>
      <c r="B423" s="150" t="s">
        <v>89</v>
      </c>
      <c r="C423" s="150" t="s">
        <v>85</v>
      </c>
    </row>
    <row r="424" ht="14.25" customHeight="1">
      <c r="A424" s="149">
        <v>48898.0</v>
      </c>
      <c r="B424" s="150" t="s">
        <v>75</v>
      </c>
      <c r="C424" s="150" t="s">
        <v>86</v>
      </c>
    </row>
    <row r="425" ht="14.25" customHeight="1">
      <c r="A425" s="149">
        <v>48938.0</v>
      </c>
      <c r="B425" s="150" t="s">
        <v>88</v>
      </c>
      <c r="C425" s="150" t="s">
        <v>87</v>
      </c>
    </row>
    <row r="426" ht="14.25" customHeight="1">
      <c r="A426" s="152">
        <v>48945.0</v>
      </c>
      <c r="B426" s="153" t="s">
        <v>88</v>
      </c>
      <c r="C426" s="153" t="s">
        <v>73</v>
      </c>
    </row>
    <row r="427" ht="14.25" customHeight="1">
      <c r="A427" s="152">
        <v>48995.0</v>
      </c>
      <c r="B427" s="153" t="s">
        <v>72</v>
      </c>
      <c r="C427" s="153" t="s">
        <v>74</v>
      </c>
    </row>
    <row r="428" ht="14.25" customHeight="1">
      <c r="A428" s="152">
        <v>48996.0</v>
      </c>
      <c r="B428" s="153" t="s">
        <v>75</v>
      </c>
      <c r="C428" s="153" t="s">
        <v>74</v>
      </c>
    </row>
    <row r="429" ht="14.25" customHeight="1">
      <c r="A429" s="152">
        <v>49041.0</v>
      </c>
      <c r="B429" s="153" t="s">
        <v>76</v>
      </c>
      <c r="C429" s="153" t="s">
        <v>77</v>
      </c>
    </row>
    <row r="430" ht="14.25" customHeight="1">
      <c r="A430" s="152">
        <v>49055.0</v>
      </c>
      <c r="B430" s="153" t="s">
        <v>76</v>
      </c>
      <c r="C430" s="153" t="s">
        <v>79</v>
      </c>
    </row>
    <row r="431" ht="14.25" customHeight="1">
      <c r="A431" s="152">
        <v>49065.0</v>
      </c>
      <c r="B431" s="153" t="s">
        <v>72</v>
      </c>
      <c r="C431" s="153" t="s">
        <v>80</v>
      </c>
    </row>
    <row r="432" ht="14.25" customHeight="1">
      <c r="A432" s="152">
        <v>49103.0</v>
      </c>
      <c r="B432" s="153" t="s">
        <v>81</v>
      </c>
      <c r="C432" s="153" t="s">
        <v>82</v>
      </c>
    </row>
    <row r="433" ht="14.25" customHeight="1">
      <c r="A433" s="152">
        <v>49194.0</v>
      </c>
      <c r="B433" s="153" t="s">
        <v>81</v>
      </c>
      <c r="C433" s="153" t="s">
        <v>83</v>
      </c>
    </row>
    <row r="434" ht="14.25" customHeight="1">
      <c r="A434" s="152">
        <v>49229.0</v>
      </c>
      <c r="B434" s="153" t="s">
        <v>81</v>
      </c>
      <c r="C434" s="153" t="s">
        <v>84</v>
      </c>
    </row>
    <row r="435" ht="14.25" customHeight="1">
      <c r="A435" s="152">
        <v>49250.0</v>
      </c>
      <c r="B435" s="153" t="s">
        <v>81</v>
      </c>
      <c r="C435" s="153" t="s">
        <v>85</v>
      </c>
    </row>
    <row r="436" ht="14.25" customHeight="1">
      <c r="A436" s="152">
        <v>49263.0</v>
      </c>
      <c r="B436" s="153" t="s">
        <v>89</v>
      </c>
      <c r="C436" s="153" t="s">
        <v>86</v>
      </c>
    </row>
    <row r="437" ht="14.25" customHeight="1">
      <c r="A437" s="152">
        <v>49303.0</v>
      </c>
      <c r="B437" s="153" t="s">
        <v>72</v>
      </c>
      <c r="C437" s="153" t="s">
        <v>87</v>
      </c>
    </row>
    <row r="438" ht="14.25" customHeight="1">
      <c r="A438" s="149">
        <v>49310.0</v>
      </c>
      <c r="B438" s="150" t="s">
        <v>72</v>
      </c>
      <c r="C438" s="150" t="s">
        <v>73</v>
      </c>
    </row>
    <row r="439" ht="14.25" customHeight="1">
      <c r="A439" s="149">
        <v>49345.0</v>
      </c>
      <c r="B439" s="150" t="s">
        <v>72</v>
      </c>
      <c r="C439" s="150" t="s">
        <v>74</v>
      </c>
    </row>
    <row r="440" ht="14.25" customHeight="1">
      <c r="A440" s="149">
        <v>49346.0</v>
      </c>
      <c r="B440" s="150" t="s">
        <v>75</v>
      </c>
      <c r="C440" s="150" t="s">
        <v>74</v>
      </c>
    </row>
    <row r="441" ht="14.25" customHeight="1">
      <c r="A441" s="149">
        <v>49391.0</v>
      </c>
      <c r="B441" s="150" t="s">
        <v>76</v>
      </c>
      <c r="C441" s="150" t="s">
        <v>77</v>
      </c>
    </row>
    <row r="442" ht="14.25" customHeight="1">
      <c r="A442" s="149">
        <v>49420.0</v>
      </c>
      <c r="B442" s="150" t="s">
        <v>78</v>
      </c>
      <c r="C442" s="150" t="s">
        <v>79</v>
      </c>
    </row>
    <row r="443" ht="14.25" customHeight="1">
      <c r="A443" s="149">
        <v>49430.0</v>
      </c>
      <c r="B443" s="150" t="s">
        <v>75</v>
      </c>
      <c r="C443" s="150" t="s">
        <v>80</v>
      </c>
    </row>
    <row r="444" ht="14.25" customHeight="1">
      <c r="A444" s="149">
        <v>49453.0</v>
      </c>
      <c r="B444" s="150" t="s">
        <v>81</v>
      </c>
      <c r="C444" s="150" t="s">
        <v>82</v>
      </c>
    </row>
    <row r="445" ht="14.25" customHeight="1">
      <c r="A445" s="149">
        <v>49559.0</v>
      </c>
      <c r="B445" s="150" t="s">
        <v>76</v>
      </c>
      <c r="C445" s="150" t="s">
        <v>83</v>
      </c>
    </row>
    <row r="446" ht="14.25" customHeight="1">
      <c r="A446" s="149">
        <v>49594.0</v>
      </c>
      <c r="B446" s="150" t="s">
        <v>76</v>
      </c>
      <c r="C446" s="150" t="s">
        <v>84</v>
      </c>
    </row>
    <row r="447" ht="14.25" customHeight="1">
      <c r="A447" s="149">
        <v>49615.0</v>
      </c>
      <c r="B447" s="150" t="s">
        <v>76</v>
      </c>
      <c r="C447" s="150" t="s">
        <v>85</v>
      </c>
    </row>
    <row r="448" ht="14.25" customHeight="1">
      <c r="A448" s="149">
        <v>49628.0</v>
      </c>
      <c r="B448" s="150" t="s">
        <v>81</v>
      </c>
      <c r="C448" s="150" t="s">
        <v>86</v>
      </c>
    </row>
    <row r="449" ht="14.25" customHeight="1">
      <c r="A449" s="149">
        <v>49668.0</v>
      </c>
      <c r="B449" s="150" t="s">
        <v>75</v>
      </c>
      <c r="C449" s="150" t="s">
        <v>87</v>
      </c>
    </row>
    <row r="450" ht="14.25" customHeight="1">
      <c r="A450" s="152">
        <v>49675.0</v>
      </c>
      <c r="B450" s="153" t="s">
        <v>75</v>
      </c>
      <c r="C450" s="153" t="s">
        <v>73</v>
      </c>
    </row>
    <row r="451" ht="14.25" customHeight="1">
      <c r="A451" s="152">
        <v>49730.0</v>
      </c>
      <c r="B451" s="153" t="s">
        <v>72</v>
      </c>
      <c r="C451" s="153" t="s">
        <v>74</v>
      </c>
    </row>
    <row r="452" ht="14.25" customHeight="1">
      <c r="A452" s="152">
        <v>49731.0</v>
      </c>
      <c r="B452" s="153" t="s">
        <v>75</v>
      </c>
      <c r="C452" s="153" t="s">
        <v>74</v>
      </c>
    </row>
    <row r="453" ht="14.25" customHeight="1">
      <c r="A453" s="152">
        <v>49776.0</v>
      </c>
      <c r="B453" s="153" t="s">
        <v>76</v>
      </c>
      <c r="C453" s="153" t="s">
        <v>77</v>
      </c>
    </row>
    <row r="454" ht="14.25" customHeight="1">
      <c r="A454" s="152">
        <v>49786.0</v>
      </c>
      <c r="B454" s="153" t="s">
        <v>72</v>
      </c>
      <c r="C454" s="153" t="s">
        <v>79</v>
      </c>
    </row>
    <row r="455" ht="14.25" customHeight="1">
      <c r="A455" s="152">
        <v>49796.0</v>
      </c>
      <c r="B455" s="153" t="s">
        <v>81</v>
      </c>
      <c r="C455" s="153" t="s">
        <v>80</v>
      </c>
    </row>
    <row r="456" ht="14.25" customHeight="1">
      <c r="A456" s="152">
        <v>49838.0</v>
      </c>
      <c r="B456" s="153" t="s">
        <v>81</v>
      </c>
      <c r="C456" s="153" t="s">
        <v>82</v>
      </c>
    </row>
    <row r="457" ht="14.25" customHeight="1">
      <c r="A457" s="152">
        <v>49925.0</v>
      </c>
      <c r="B457" s="153" t="s">
        <v>88</v>
      </c>
      <c r="C457" s="153" t="s">
        <v>83</v>
      </c>
    </row>
    <row r="458" ht="14.25" customHeight="1">
      <c r="A458" s="152">
        <v>49960.0</v>
      </c>
      <c r="B458" s="153" t="s">
        <v>88</v>
      </c>
      <c r="C458" s="153" t="s">
        <v>84</v>
      </c>
    </row>
    <row r="459" ht="14.25" customHeight="1">
      <c r="A459" s="152">
        <v>49981.0</v>
      </c>
      <c r="B459" s="153" t="s">
        <v>88</v>
      </c>
      <c r="C459" s="153" t="s">
        <v>85</v>
      </c>
    </row>
    <row r="460" ht="14.25" customHeight="1">
      <c r="A460" s="152">
        <v>49994.0</v>
      </c>
      <c r="B460" s="153" t="s">
        <v>78</v>
      </c>
      <c r="C460" s="153" t="s">
        <v>86</v>
      </c>
    </row>
    <row r="461" ht="14.25" customHeight="1">
      <c r="A461" s="152">
        <v>50034.0</v>
      </c>
      <c r="B461" s="153" t="s">
        <v>81</v>
      </c>
      <c r="C461" s="153" t="s">
        <v>87</v>
      </c>
    </row>
    <row r="462" ht="14.25" customHeight="1">
      <c r="A462" s="149">
        <v>50041.0</v>
      </c>
      <c r="B462" s="150" t="s">
        <v>81</v>
      </c>
      <c r="C462" s="150" t="s">
        <v>73</v>
      </c>
    </row>
    <row r="463" ht="14.25" customHeight="1">
      <c r="A463" s="149">
        <v>50087.0</v>
      </c>
      <c r="B463" s="150" t="s">
        <v>72</v>
      </c>
      <c r="C463" s="150" t="s">
        <v>74</v>
      </c>
    </row>
    <row r="464" ht="14.25" customHeight="1">
      <c r="A464" s="149">
        <v>50088.0</v>
      </c>
      <c r="B464" s="150" t="s">
        <v>75</v>
      </c>
      <c r="C464" s="150" t="s">
        <v>74</v>
      </c>
    </row>
    <row r="465" ht="14.25" customHeight="1">
      <c r="A465" s="149">
        <v>50133.0</v>
      </c>
      <c r="B465" s="150" t="s">
        <v>76</v>
      </c>
      <c r="C465" s="150" t="s">
        <v>77</v>
      </c>
    </row>
    <row r="466" ht="14.25" customHeight="1">
      <c r="A466" s="149">
        <v>50151.0</v>
      </c>
      <c r="B466" s="150" t="s">
        <v>75</v>
      </c>
      <c r="C466" s="150" t="s">
        <v>79</v>
      </c>
    </row>
    <row r="467" ht="14.25" customHeight="1">
      <c r="A467" s="149">
        <v>50161.0</v>
      </c>
      <c r="B467" s="150" t="s">
        <v>76</v>
      </c>
      <c r="C467" s="150" t="s">
        <v>80</v>
      </c>
    </row>
    <row r="468" ht="14.25" customHeight="1">
      <c r="A468" s="149">
        <v>50195.0</v>
      </c>
      <c r="B468" s="150" t="s">
        <v>81</v>
      </c>
      <c r="C468" s="150" t="s">
        <v>82</v>
      </c>
    </row>
    <row r="469" ht="14.25" customHeight="1">
      <c r="A469" s="149">
        <v>50290.0</v>
      </c>
      <c r="B469" s="150" t="s">
        <v>72</v>
      </c>
      <c r="C469" s="150" t="s">
        <v>83</v>
      </c>
    </row>
    <row r="470" ht="14.25" customHeight="1">
      <c r="A470" s="149">
        <v>50325.0</v>
      </c>
      <c r="B470" s="150" t="s">
        <v>72</v>
      </c>
      <c r="C470" s="150" t="s">
        <v>84</v>
      </c>
    </row>
    <row r="471" ht="14.25" customHeight="1">
      <c r="A471" s="149">
        <v>50346.0</v>
      </c>
      <c r="B471" s="150" t="s">
        <v>72</v>
      </c>
      <c r="C471" s="150" t="s">
        <v>85</v>
      </c>
    </row>
    <row r="472" ht="14.25" customHeight="1">
      <c r="A472" s="149">
        <v>50359.0</v>
      </c>
      <c r="B472" s="150" t="s">
        <v>88</v>
      </c>
      <c r="C472" s="150" t="s">
        <v>86</v>
      </c>
    </row>
    <row r="473" ht="14.25" customHeight="1">
      <c r="A473" s="149">
        <v>50399.0</v>
      </c>
      <c r="B473" s="150" t="s">
        <v>76</v>
      </c>
      <c r="C473" s="150" t="s">
        <v>87</v>
      </c>
    </row>
    <row r="474" ht="14.25" customHeight="1">
      <c r="A474" s="152">
        <v>50406.0</v>
      </c>
      <c r="B474" s="153" t="s">
        <v>76</v>
      </c>
      <c r="C474" s="153" t="s">
        <v>73</v>
      </c>
    </row>
    <row r="475" ht="14.25" customHeight="1">
      <c r="A475" s="152">
        <v>50472.0</v>
      </c>
      <c r="B475" s="153" t="s">
        <v>72</v>
      </c>
      <c r="C475" s="153" t="s">
        <v>74</v>
      </c>
    </row>
    <row r="476" ht="14.25" customHeight="1">
      <c r="A476" s="152">
        <v>50473.0</v>
      </c>
      <c r="B476" s="153" t="s">
        <v>75</v>
      </c>
      <c r="C476" s="153" t="s">
        <v>74</v>
      </c>
    </row>
    <row r="477" ht="14.25" customHeight="1">
      <c r="A477" s="152">
        <v>50516.0</v>
      </c>
      <c r="B477" s="153" t="s">
        <v>89</v>
      </c>
      <c r="C477" s="153" t="s">
        <v>79</v>
      </c>
    </row>
    <row r="478" ht="14.25" customHeight="1">
      <c r="A478" s="152">
        <v>50518.0</v>
      </c>
      <c r="B478" s="153" t="s">
        <v>76</v>
      </c>
      <c r="C478" s="153" t="s">
        <v>77</v>
      </c>
    </row>
    <row r="479" ht="14.25" customHeight="1">
      <c r="A479" s="152">
        <v>50526.0</v>
      </c>
      <c r="B479" s="153" t="s">
        <v>78</v>
      </c>
      <c r="C479" s="153" t="s">
        <v>80</v>
      </c>
    </row>
    <row r="480" ht="14.25" customHeight="1">
      <c r="A480" s="152">
        <v>50580.0</v>
      </c>
      <c r="B480" s="153" t="s">
        <v>81</v>
      </c>
      <c r="C480" s="153" t="s">
        <v>82</v>
      </c>
    </row>
    <row r="481" ht="14.25" customHeight="1">
      <c r="A481" s="152">
        <v>50655.0</v>
      </c>
      <c r="B481" s="153" t="s">
        <v>75</v>
      </c>
      <c r="C481" s="153" t="s">
        <v>83</v>
      </c>
    </row>
    <row r="482" ht="14.25" customHeight="1">
      <c r="A482" s="152">
        <v>50690.0</v>
      </c>
      <c r="B482" s="153" t="s">
        <v>75</v>
      </c>
      <c r="C482" s="153" t="s">
        <v>84</v>
      </c>
    </row>
    <row r="483" ht="14.25" customHeight="1">
      <c r="A483" s="152">
        <v>50711.0</v>
      </c>
      <c r="B483" s="153" t="s">
        <v>75</v>
      </c>
      <c r="C483" s="153" t="s">
        <v>85</v>
      </c>
    </row>
    <row r="484" ht="14.25" customHeight="1">
      <c r="A484" s="152">
        <v>50724.0</v>
      </c>
      <c r="B484" s="153" t="s">
        <v>72</v>
      </c>
      <c r="C484" s="153" t="s">
        <v>86</v>
      </c>
    </row>
    <row r="485" ht="14.25" customHeight="1">
      <c r="A485" s="152">
        <v>50764.0</v>
      </c>
      <c r="B485" s="153" t="s">
        <v>78</v>
      </c>
      <c r="C485" s="153" t="s">
        <v>87</v>
      </c>
    </row>
    <row r="486" ht="14.25" customHeight="1">
      <c r="A486" s="149">
        <v>50771.0</v>
      </c>
      <c r="B486" s="150" t="s">
        <v>78</v>
      </c>
      <c r="C486" s="150" t="s">
        <v>73</v>
      </c>
    </row>
    <row r="487" ht="14.25" customHeight="1">
      <c r="A487" s="149">
        <v>50822.0</v>
      </c>
      <c r="B487" s="150" t="s">
        <v>72</v>
      </c>
      <c r="C487" s="150" t="s">
        <v>74</v>
      </c>
    </row>
    <row r="488" ht="14.25" customHeight="1">
      <c r="A488" s="149">
        <v>50823.0</v>
      </c>
      <c r="B488" s="150" t="s">
        <v>75</v>
      </c>
      <c r="C488" s="150" t="s">
        <v>74</v>
      </c>
    </row>
    <row r="489" ht="14.25" customHeight="1">
      <c r="A489" s="149">
        <v>50868.0</v>
      </c>
      <c r="B489" s="150" t="s">
        <v>76</v>
      </c>
      <c r="C489" s="150" t="s">
        <v>77</v>
      </c>
    </row>
    <row r="490" ht="14.25" customHeight="1">
      <c r="A490" s="149">
        <v>50881.0</v>
      </c>
      <c r="B490" s="150" t="s">
        <v>81</v>
      </c>
      <c r="C490" s="150" t="s">
        <v>79</v>
      </c>
    </row>
    <row r="491" ht="14.25" customHeight="1">
      <c r="A491" s="149">
        <v>50891.0</v>
      </c>
      <c r="B491" s="150" t="s">
        <v>88</v>
      </c>
      <c r="C491" s="150" t="s">
        <v>80</v>
      </c>
    </row>
    <row r="492" ht="14.25" customHeight="1">
      <c r="A492" s="149">
        <v>50930.0</v>
      </c>
      <c r="B492" s="150" t="s">
        <v>81</v>
      </c>
      <c r="C492" s="150" t="s">
        <v>82</v>
      </c>
    </row>
    <row r="493" ht="14.25" customHeight="1">
      <c r="A493" s="149">
        <v>51020.0</v>
      </c>
      <c r="B493" s="150" t="s">
        <v>89</v>
      </c>
      <c r="C493" s="150" t="s">
        <v>83</v>
      </c>
    </row>
    <row r="494" ht="14.25" customHeight="1">
      <c r="A494" s="149">
        <v>51055.0</v>
      </c>
      <c r="B494" s="150" t="s">
        <v>89</v>
      </c>
      <c r="C494" s="150" t="s">
        <v>84</v>
      </c>
    </row>
    <row r="495" ht="14.25" customHeight="1">
      <c r="A495" s="149">
        <v>51076.0</v>
      </c>
      <c r="B495" s="150" t="s">
        <v>89</v>
      </c>
      <c r="C495" s="150" t="s">
        <v>85</v>
      </c>
    </row>
    <row r="496" ht="14.25" customHeight="1">
      <c r="A496" s="149">
        <v>51089.0</v>
      </c>
      <c r="B496" s="150" t="s">
        <v>75</v>
      </c>
      <c r="C496" s="150" t="s">
        <v>86</v>
      </c>
    </row>
    <row r="497" ht="14.25" customHeight="1">
      <c r="A497" s="149">
        <v>51129.0</v>
      </c>
      <c r="B497" s="150" t="s">
        <v>88</v>
      </c>
      <c r="C497" s="150" t="s">
        <v>87</v>
      </c>
    </row>
    <row r="498" ht="14.25" customHeight="1">
      <c r="A498" s="152">
        <v>51136.0</v>
      </c>
      <c r="B498" s="153" t="s">
        <v>88</v>
      </c>
      <c r="C498" s="153" t="s">
        <v>73</v>
      </c>
    </row>
    <row r="499" ht="14.25" customHeight="1">
      <c r="A499" s="152">
        <v>51179.0</v>
      </c>
      <c r="B499" s="153" t="s">
        <v>72</v>
      </c>
      <c r="C499" s="153" t="s">
        <v>74</v>
      </c>
    </row>
    <row r="500" ht="14.25" customHeight="1">
      <c r="A500" s="152">
        <v>51180.0</v>
      </c>
      <c r="B500" s="153" t="s">
        <v>75</v>
      </c>
      <c r="C500" s="153" t="s">
        <v>74</v>
      </c>
    </row>
    <row r="501" ht="14.25" customHeight="1">
      <c r="A501" s="152">
        <v>51225.0</v>
      </c>
      <c r="B501" s="153" t="s">
        <v>76</v>
      </c>
      <c r="C501" s="153" t="s">
        <v>77</v>
      </c>
    </row>
    <row r="502" ht="14.25" customHeight="1">
      <c r="A502" s="152">
        <v>51247.0</v>
      </c>
      <c r="B502" s="153" t="s">
        <v>78</v>
      </c>
      <c r="C502" s="153" t="s">
        <v>79</v>
      </c>
    </row>
    <row r="503" ht="14.25" customHeight="1">
      <c r="A503" s="152">
        <v>51257.0</v>
      </c>
      <c r="B503" s="153" t="s">
        <v>75</v>
      </c>
      <c r="C503" s="153" t="s">
        <v>80</v>
      </c>
    </row>
    <row r="504" ht="14.25" customHeight="1">
      <c r="A504" s="152">
        <v>51287.0</v>
      </c>
      <c r="B504" s="153" t="s">
        <v>81</v>
      </c>
      <c r="C504" s="153" t="s">
        <v>82</v>
      </c>
    </row>
    <row r="505" ht="14.25" customHeight="1">
      <c r="A505" s="152">
        <v>51386.0</v>
      </c>
      <c r="B505" s="153" t="s">
        <v>76</v>
      </c>
      <c r="C505" s="153" t="s">
        <v>83</v>
      </c>
    </row>
    <row r="506" ht="14.25" customHeight="1">
      <c r="A506" s="152">
        <v>51421.0</v>
      </c>
      <c r="B506" s="153" t="s">
        <v>76</v>
      </c>
      <c r="C506" s="153" t="s">
        <v>84</v>
      </c>
    </row>
    <row r="507" ht="14.25" customHeight="1">
      <c r="A507" s="152">
        <v>51442.0</v>
      </c>
      <c r="B507" s="153" t="s">
        <v>76</v>
      </c>
      <c r="C507" s="153" t="s">
        <v>85</v>
      </c>
    </row>
    <row r="508" ht="14.25" customHeight="1">
      <c r="A508" s="152">
        <v>51455.0</v>
      </c>
      <c r="B508" s="153" t="s">
        <v>81</v>
      </c>
      <c r="C508" s="153" t="s">
        <v>86</v>
      </c>
    </row>
    <row r="509" ht="14.25" customHeight="1">
      <c r="A509" s="152">
        <v>51495.0</v>
      </c>
      <c r="B509" s="153" t="s">
        <v>75</v>
      </c>
      <c r="C509" s="153" t="s">
        <v>87</v>
      </c>
    </row>
    <row r="510" ht="14.25" customHeight="1">
      <c r="A510" s="149">
        <v>51502.0</v>
      </c>
      <c r="B510" s="150" t="s">
        <v>75</v>
      </c>
      <c r="C510" s="150" t="s">
        <v>73</v>
      </c>
    </row>
    <row r="511" ht="14.25" customHeight="1">
      <c r="A511" s="149">
        <v>51564.0</v>
      </c>
      <c r="B511" s="150" t="s">
        <v>72</v>
      </c>
      <c r="C511" s="150" t="s">
        <v>74</v>
      </c>
    </row>
    <row r="512" ht="14.25" customHeight="1">
      <c r="A512" s="149">
        <v>51565.0</v>
      </c>
      <c r="B512" s="150" t="s">
        <v>75</v>
      </c>
      <c r="C512" s="150" t="s">
        <v>74</v>
      </c>
    </row>
    <row r="513" ht="14.25" customHeight="1">
      <c r="A513" s="149">
        <v>51610.0</v>
      </c>
      <c r="B513" s="150" t="s">
        <v>76</v>
      </c>
      <c r="C513" s="150" t="s">
        <v>77</v>
      </c>
    </row>
    <row r="514" ht="14.25" customHeight="1">
      <c r="A514" s="149">
        <v>51612.0</v>
      </c>
      <c r="B514" s="150" t="s">
        <v>88</v>
      </c>
      <c r="C514" s="150" t="s">
        <v>79</v>
      </c>
    </row>
    <row r="515" ht="14.25" customHeight="1">
      <c r="A515" s="149">
        <v>51622.0</v>
      </c>
      <c r="B515" s="150" t="s">
        <v>89</v>
      </c>
      <c r="C515" s="150" t="s">
        <v>80</v>
      </c>
    </row>
    <row r="516" ht="14.25" customHeight="1">
      <c r="A516" s="149">
        <v>51672.0</v>
      </c>
      <c r="B516" s="150" t="s">
        <v>81</v>
      </c>
      <c r="C516" s="150" t="s">
        <v>82</v>
      </c>
    </row>
    <row r="517" ht="14.25" customHeight="1">
      <c r="A517" s="149">
        <v>51751.0</v>
      </c>
      <c r="B517" s="150" t="s">
        <v>78</v>
      </c>
      <c r="C517" s="150" t="s">
        <v>83</v>
      </c>
    </row>
    <row r="518" ht="14.25" customHeight="1">
      <c r="A518" s="149">
        <v>51786.0</v>
      </c>
      <c r="B518" s="150" t="s">
        <v>78</v>
      </c>
      <c r="C518" s="150" t="s">
        <v>84</v>
      </c>
    </row>
    <row r="519" ht="14.25" customHeight="1">
      <c r="A519" s="149">
        <v>51807.0</v>
      </c>
      <c r="B519" s="150" t="s">
        <v>78</v>
      </c>
      <c r="C519" s="150" t="s">
        <v>85</v>
      </c>
    </row>
    <row r="520" ht="14.25" customHeight="1">
      <c r="A520" s="149">
        <v>51820.0</v>
      </c>
      <c r="B520" s="150" t="s">
        <v>76</v>
      </c>
      <c r="C520" s="150" t="s">
        <v>86</v>
      </c>
    </row>
    <row r="521" ht="14.25" customHeight="1">
      <c r="A521" s="149">
        <v>51860.0</v>
      </c>
      <c r="B521" s="150" t="s">
        <v>89</v>
      </c>
      <c r="C521" s="150" t="s">
        <v>87</v>
      </c>
    </row>
    <row r="522" ht="14.25" customHeight="1">
      <c r="A522" s="152">
        <v>51867.0</v>
      </c>
      <c r="B522" s="153" t="s">
        <v>89</v>
      </c>
      <c r="C522" s="153" t="s">
        <v>73</v>
      </c>
    </row>
    <row r="523" ht="14.25" customHeight="1">
      <c r="A523" s="152">
        <v>51914.0</v>
      </c>
      <c r="B523" s="153" t="s">
        <v>72</v>
      </c>
      <c r="C523" s="153" t="s">
        <v>74</v>
      </c>
    </row>
    <row r="524" ht="14.25" customHeight="1">
      <c r="A524" s="152">
        <v>51915.0</v>
      </c>
      <c r="B524" s="153" t="s">
        <v>75</v>
      </c>
      <c r="C524" s="153" t="s">
        <v>74</v>
      </c>
    </row>
    <row r="525" ht="14.25" customHeight="1">
      <c r="A525" s="152">
        <v>51960.0</v>
      </c>
      <c r="B525" s="153" t="s">
        <v>76</v>
      </c>
      <c r="C525" s="153" t="s">
        <v>77</v>
      </c>
    </row>
    <row r="526" ht="14.25" customHeight="1">
      <c r="A526" s="152">
        <v>51977.0</v>
      </c>
      <c r="B526" s="153" t="s">
        <v>72</v>
      </c>
      <c r="C526" s="153" t="s">
        <v>79</v>
      </c>
    </row>
    <row r="527" ht="14.25" customHeight="1">
      <c r="A527" s="152">
        <v>51987.0</v>
      </c>
      <c r="B527" s="153" t="s">
        <v>81</v>
      </c>
      <c r="C527" s="153" t="s">
        <v>80</v>
      </c>
    </row>
    <row r="528" ht="14.25" customHeight="1">
      <c r="A528" s="152">
        <v>52022.0</v>
      </c>
      <c r="B528" s="153" t="s">
        <v>81</v>
      </c>
      <c r="C528" s="153" t="s">
        <v>82</v>
      </c>
    </row>
    <row r="529" ht="14.25" customHeight="1">
      <c r="A529" s="152">
        <v>52116.0</v>
      </c>
      <c r="B529" s="153" t="s">
        <v>88</v>
      </c>
      <c r="C529" s="153" t="s">
        <v>83</v>
      </c>
    </row>
    <row r="530" ht="14.25" customHeight="1">
      <c r="A530" s="152">
        <v>52151.0</v>
      </c>
      <c r="B530" s="153" t="s">
        <v>88</v>
      </c>
      <c r="C530" s="153" t="s">
        <v>84</v>
      </c>
    </row>
    <row r="531" ht="14.25" customHeight="1">
      <c r="A531" s="152">
        <v>52172.0</v>
      </c>
      <c r="B531" s="153" t="s">
        <v>88</v>
      </c>
      <c r="C531" s="153" t="s">
        <v>85</v>
      </c>
    </row>
    <row r="532" ht="14.25" customHeight="1">
      <c r="A532" s="152">
        <v>52185.0</v>
      </c>
      <c r="B532" s="153" t="s">
        <v>78</v>
      </c>
      <c r="C532" s="153" t="s">
        <v>86</v>
      </c>
    </row>
    <row r="533" ht="14.25" customHeight="1">
      <c r="A533" s="152">
        <v>52225.0</v>
      </c>
      <c r="B533" s="153" t="s">
        <v>81</v>
      </c>
      <c r="C533" s="153" t="s">
        <v>87</v>
      </c>
    </row>
    <row r="534" ht="14.25" customHeight="1">
      <c r="A534" s="149">
        <v>52232.0</v>
      </c>
      <c r="B534" s="150" t="s">
        <v>81</v>
      </c>
      <c r="C534" s="150" t="s">
        <v>73</v>
      </c>
    </row>
    <row r="535" ht="14.25" customHeight="1">
      <c r="A535" s="149">
        <v>52271.0</v>
      </c>
      <c r="B535" s="150" t="s">
        <v>72</v>
      </c>
      <c r="C535" s="150" t="s">
        <v>74</v>
      </c>
    </row>
    <row r="536" ht="14.25" customHeight="1">
      <c r="A536" s="149">
        <v>52272.0</v>
      </c>
      <c r="B536" s="150" t="s">
        <v>75</v>
      </c>
      <c r="C536" s="150" t="s">
        <v>74</v>
      </c>
    </row>
    <row r="537" ht="14.25" customHeight="1">
      <c r="A537" s="149">
        <v>52317.0</v>
      </c>
      <c r="B537" s="150" t="s">
        <v>76</v>
      </c>
      <c r="C537" s="150" t="s">
        <v>77</v>
      </c>
    </row>
    <row r="538" ht="14.25" customHeight="1">
      <c r="A538" s="149">
        <v>52342.0</v>
      </c>
      <c r="B538" s="150" t="s">
        <v>75</v>
      </c>
      <c r="C538" s="150" t="s">
        <v>79</v>
      </c>
    </row>
    <row r="539" ht="14.25" customHeight="1">
      <c r="A539" s="149">
        <v>52352.0</v>
      </c>
      <c r="B539" s="150" t="s">
        <v>76</v>
      </c>
      <c r="C539" s="150" t="s">
        <v>80</v>
      </c>
    </row>
    <row r="540" ht="14.25" customHeight="1">
      <c r="A540" s="149">
        <v>52379.0</v>
      </c>
      <c r="B540" s="150" t="s">
        <v>81</v>
      </c>
      <c r="C540" s="150" t="s">
        <v>82</v>
      </c>
    </row>
    <row r="541" ht="14.25" customHeight="1">
      <c r="A541" s="149">
        <v>52481.0</v>
      </c>
      <c r="B541" s="150" t="s">
        <v>72</v>
      </c>
      <c r="C541" s="150" t="s">
        <v>83</v>
      </c>
    </row>
    <row r="542" ht="14.25" customHeight="1">
      <c r="A542" s="149">
        <v>52516.0</v>
      </c>
      <c r="B542" s="150" t="s">
        <v>72</v>
      </c>
      <c r="C542" s="150" t="s">
        <v>84</v>
      </c>
    </row>
    <row r="543" ht="14.25" customHeight="1">
      <c r="A543" s="149">
        <v>52537.0</v>
      </c>
      <c r="B543" s="150" t="s">
        <v>72</v>
      </c>
      <c r="C543" s="150" t="s">
        <v>85</v>
      </c>
    </row>
    <row r="544" ht="14.25" customHeight="1">
      <c r="A544" s="149">
        <v>52550.0</v>
      </c>
      <c r="B544" s="150" t="s">
        <v>88</v>
      </c>
      <c r="C544" s="150" t="s">
        <v>86</v>
      </c>
    </row>
    <row r="545" ht="14.25" customHeight="1">
      <c r="A545" s="149">
        <v>52590.0</v>
      </c>
      <c r="B545" s="150" t="s">
        <v>76</v>
      </c>
      <c r="C545" s="150" t="s">
        <v>87</v>
      </c>
    </row>
    <row r="546" ht="14.25" customHeight="1">
      <c r="A546" s="152">
        <v>52597.0</v>
      </c>
      <c r="B546" s="153" t="s">
        <v>76</v>
      </c>
      <c r="C546" s="153" t="s">
        <v>73</v>
      </c>
    </row>
    <row r="547" ht="14.25" customHeight="1">
      <c r="A547" s="152">
        <v>52656.0</v>
      </c>
      <c r="B547" s="153" t="s">
        <v>72</v>
      </c>
      <c r="C547" s="153" t="s">
        <v>74</v>
      </c>
    </row>
    <row r="548" ht="14.25" customHeight="1">
      <c r="A548" s="152">
        <v>52657.0</v>
      </c>
      <c r="B548" s="153" t="s">
        <v>75</v>
      </c>
      <c r="C548" s="153" t="s">
        <v>74</v>
      </c>
    </row>
    <row r="549" ht="14.25" customHeight="1">
      <c r="A549" s="152">
        <v>52702.0</v>
      </c>
      <c r="B549" s="153" t="s">
        <v>76</v>
      </c>
      <c r="C549" s="153" t="s">
        <v>77</v>
      </c>
    </row>
    <row r="550" ht="14.25" customHeight="1">
      <c r="A550" s="152">
        <v>52708.0</v>
      </c>
      <c r="B550" s="153" t="s">
        <v>81</v>
      </c>
      <c r="C550" s="153" t="s">
        <v>79</v>
      </c>
    </row>
    <row r="551" ht="14.25" customHeight="1">
      <c r="A551" s="152">
        <v>52718.0</v>
      </c>
      <c r="B551" s="153" t="s">
        <v>88</v>
      </c>
      <c r="C551" s="153" t="s">
        <v>80</v>
      </c>
    </row>
    <row r="552" ht="14.25" customHeight="1">
      <c r="A552" s="152">
        <v>52764.0</v>
      </c>
      <c r="B552" s="153" t="s">
        <v>81</v>
      </c>
      <c r="C552" s="153" t="s">
        <v>82</v>
      </c>
    </row>
    <row r="553" ht="14.25" customHeight="1">
      <c r="A553" s="152">
        <v>52847.0</v>
      </c>
      <c r="B553" s="153" t="s">
        <v>89</v>
      </c>
      <c r="C553" s="153" t="s">
        <v>83</v>
      </c>
    </row>
    <row r="554" ht="14.25" customHeight="1">
      <c r="A554" s="152">
        <v>52882.0</v>
      </c>
      <c r="B554" s="153" t="s">
        <v>89</v>
      </c>
      <c r="C554" s="153" t="s">
        <v>84</v>
      </c>
    </row>
    <row r="555" ht="14.25" customHeight="1">
      <c r="A555" s="152">
        <v>52903.0</v>
      </c>
      <c r="B555" s="153" t="s">
        <v>89</v>
      </c>
      <c r="C555" s="153" t="s">
        <v>85</v>
      </c>
    </row>
    <row r="556" ht="14.25" customHeight="1">
      <c r="A556" s="152">
        <v>52916.0</v>
      </c>
      <c r="B556" s="153" t="s">
        <v>75</v>
      </c>
      <c r="C556" s="153" t="s">
        <v>86</v>
      </c>
    </row>
    <row r="557" ht="14.25" customHeight="1">
      <c r="A557" s="152">
        <v>52956.0</v>
      </c>
      <c r="B557" s="153" t="s">
        <v>88</v>
      </c>
      <c r="C557" s="153" t="s">
        <v>87</v>
      </c>
    </row>
    <row r="558" ht="14.25" customHeight="1">
      <c r="A558" s="149">
        <v>52963.0</v>
      </c>
      <c r="B558" s="150" t="s">
        <v>88</v>
      </c>
      <c r="C558" s="150" t="s">
        <v>73</v>
      </c>
    </row>
    <row r="559" ht="14.25" customHeight="1">
      <c r="A559" s="149">
        <v>53013.0</v>
      </c>
      <c r="B559" s="150" t="s">
        <v>72</v>
      </c>
      <c r="C559" s="150" t="s">
        <v>74</v>
      </c>
    </row>
    <row r="560" ht="14.25" customHeight="1">
      <c r="A560" s="149">
        <v>53014.0</v>
      </c>
      <c r="B560" s="150" t="s">
        <v>75</v>
      </c>
      <c r="C560" s="150" t="s">
        <v>74</v>
      </c>
    </row>
    <row r="561" ht="14.25" customHeight="1">
      <c r="A561" s="149">
        <v>53059.0</v>
      </c>
      <c r="B561" s="150" t="s">
        <v>76</v>
      </c>
      <c r="C561" s="150" t="s">
        <v>77</v>
      </c>
    </row>
    <row r="562" ht="14.25" customHeight="1">
      <c r="A562" s="149">
        <v>53073.0</v>
      </c>
      <c r="B562" s="150" t="s">
        <v>76</v>
      </c>
      <c r="C562" s="150" t="s">
        <v>79</v>
      </c>
    </row>
    <row r="563" ht="14.25" customHeight="1">
      <c r="A563" s="149">
        <v>53083.0</v>
      </c>
      <c r="B563" s="150" t="s">
        <v>72</v>
      </c>
      <c r="C563" s="150" t="s">
        <v>80</v>
      </c>
    </row>
    <row r="564" ht="14.25" customHeight="1">
      <c r="A564" s="149">
        <v>53121.0</v>
      </c>
      <c r="B564" s="150" t="s">
        <v>81</v>
      </c>
      <c r="C564" s="150" t="s">
        <v>82</v>
      </c>
    </row>
    <row r="565" ht="14.25" customHeight="1">
      <c r="A565" s="149">
        <v>53212.0</v>
      </c>
      <c r="B565" s="150" t="s">
        <v>81</v>
      </c>
      <c r="C565" s="150" t="s">
        <v>83</v>
      </c>
    </row>
    <row r="566" ht="14.25" customHeight="1">
      <c r="A566" s="149">
        <v>53247.0</v>
      </c>
      <c r="B566" s="150" t="s">
        <v>81</v>
      </c>
      <c r="C566" s="150" t="s">
        <v>84</v>
      </c>
    </row>
    <row r="567" ht="14.25" customHeight="1">
      <c r="A567" s="149">
        <v>53268.0</v>
      </c>
      <c r="B567" s="150" t="s">
        <v>81</v>
      </c>
      <c r="C567" s="150" t="s">
        <v>85</v>
      </c>
    </row>
    <row r="568" ht="14.25" customHeight="1">
      <c r="A568" s="149">
        <v>53281.0</v>
      </c>
      <c r="B568" s="150" t="s">
        <v>89</v>
      </c>
      <c r="C568" s="150" t="s">
        <v>86</v>
      </c>
    </row>
    <row r="569" ht="14.25" customHeight="1">
      <c r="A569" s="149">
        <v>53321.0</v>
      </c>
      <c r="B569" s="150" t="s">
        <v>72</v>
      </c>
      <c r="C569" s="150" t="s">
        <v>87</v>
      </c>
    </row>
    <row r="570" ht="14.25" customHeight="1">
      <c r="A570" s="152">
        <v>53328.0</v>
      </c>
      <c r="B570" s="153" t="s">
        <v>72</v>
      </c>
      <c r="C570" s="153" t="s">
        <v>73</v>
      </c>
    </row>
    <row r="571" ht="14.25" customHeight="1">
      <c r="A571" s="152">
        <v>53363.0</v>
      </c>
      <c r="B571" s="153" t="s">
        <v>72</v>
      </c>
      <c r="C571" s="153" t="s">
        <v>74</v>
      </c>
    </row>
    <row r="572" ht="14.25" customHeight="1">
      <c r="A572" s="152">
        <v>53364.0</v>
      </c>
      <c r="B572" s="153" t="s">
        <v>75</v>
      </c>
      <c r="C572" s="153" t="s">
        <v>74</v>
      </c>
    </row>
    <row r="573" ht="14.25" customHeight="1">
      <c r="A573" s="152">
        <v>53409.0</v>
      </c>
      <c r="B573" s="153" t="s">
        <v>76</v>
      </c>
      <c r="C573" s="153" t="s">
        <v>77</v>
      </c>
    </row>
    <row r="574" ht="14.25" customHeight="1">
      <c r="A574" s="152">
        <v>53438.0</v>
      </c>
      <c r="B574" s="153" t="s">
        <v>78</v>
      </c>
      <c r="C574" s="153" t="s">
        <v>79</v>
      </c>
    </row>
    <row r="575" ht="14.25" customHeight="1">
      <c r="A575" s="152">
        <v>53448.0</v>
      </c>
      <c r="B575" s="153" t="s">
        <v>75</v>
      </c>
      <c r="C575" s="153" t="s">
        <v>80</v>
      </c>
    </row>
    <row r="576" ht="14.25" customHeight="1">
      <c r="A576" s="152">
        <v>53471.0</v>
      </c>
      <c r="B576" s="153" t="s">
        <v>81</v>
      </c>
      <c r="C576" s="153" t="s">
        <v>82</v>
      </c>
    </row>
    <row r="577" ht="14.25" customHeight="1">
      <c r="A577" s="152">
        <v>53577.0</v>
      </c>
      <c r="B577" s="153" t="s">
        <v>76</v>
      </c>
      <c r="C577" s="153" t="s">
        <v>83</v>
      </c>
    </row>
    <row r="578" ht="14.25" customHeight="1">
      <c r="A578" s="152">
        <v>53612.0</v>
      </c>
      <c r="B578" s="153" t="s">
        <v>76</v>
      </c>
      <c r="C578" s="153" t="s">
        <v>84</v>
      </c>
    </row>
    <row r="579" ht="14.25" customHeight="1">
      <c r="A579" s="152">
        <v>53633.0</v>
      </c>
      <c r="B579" s="153" t="s">
        <v>76</v>
      </c>
      <c r="C579" s="153" t="s">
        <v>85</v>
      </c>
    </row>
    <row r="580" ht="14.25" customHeight="1">
      <c r="A580" s="152">
        <v>53646.0</v>
      </c>
      <c r="B580" s="153" t="s">
        <v>81</v>
      </c>
      <c r="C580" s="153" t="s">
        <v>86</v>
      </c>
    </row>
    <row r="581" ht="14.25" customHeight="1">
      <c r="A581" s="152">
        <v>53686.0</v>
      </c>
      <c r="B581" s="153" t="s">
        <v>75</v>
      </c>
      <c r="C581" s="153" t="s">
        <v>87</v>
      </c>
    </row>
    <row r="582" ht="14.25" customHeight="1">
      <c r="A582" s="149">
        <v>53693.0</v>
      </c>
      <c r="B582" s="150" t="s">
        <v>75</v>
      </c>
      <c r="C582" s="150" t="s">
        <v>73</v>
      </c>
    </row>
    <row r="583" ht="14.25" customHeight="1">
      <c r="A583" s="149">
        <v>53748.0</v>
      </c>
      <c r="B583" s="150" t="s">
        <v>72</v>
      </c>
      <c r="C583" s="150" t="s">
        <v>74</v>
      </c>
    </row>
    <row r="584" ht="14.25" customHeight="1">
      <c r="A584" s="149">
        <v>53749.0</v>
      </c>
      <c r="B584" s="150" t="s">
        <v>75</v>
      </c>
      <c r="C584" s="150" t="s">
        <v>74</v>
      </c>
    </row>
    <row r="585" ht="14.25" customHeight="1">
      <c r="A585" s="149">
        <v>53794.0</v>
      </c>
      <c r="B585" s="150" t="s">
        <v>76</v>
      </c>
      <c r="C585" s="150" t="s">
        <v>77</v>
      </c>
    </row>
    <row r="586" ht="14.25" customHeight="1">
      <c r="A586" s="149">
        <v>53803.0</v>
      </c>
      <c r="B586" s="150" t="s">
        <v>88</v>
      </c>
      <c r="C586" s="150" t="s">
        <v>79</v>
      </c>
    </row>
    <row r="587" ht="14.25" customHeight="1">
      <c r="A587" s="149">
        <v>53813.0</v>
      </c>
      <c r="B587" s="150" t="s">
        <v>89</v>
      </c>
      <c r="C587" s="150" t="s">
        <v>80</v>
      </c>
    </row>
    <row r="588" ht="14.25" customHeight="1">
      <c r="A588" s="149">
        <v>53856.0</v>
      </c>
      <c r="B588" s="150" t="s">
        <v>81</v>
      </c>
      <c r="C588" s="150" t="s">
        <v>82</v>
      </c>
    </row>
    <row r="589" ht="14.25" customHeight="1">
      <c r="A589" s="149">
        <v>53942.0</v>
      </c>
      <c r="B589" s="150" t="s">
        <v>78</v>
      </c>
      <c r="C589" s="150" t="s">
        <v>83</v>
      </c>
    </row>
    <row r="590" ht="14.25" customHeight="1">
      <c r="A590" s="149">
        <v>53977.0</v>
      </c>
      <c r="B590" s="150" t="s">
        <v>78</v>
      </c>
      <c r="C590" s="150" t="s">
        <v>84</v>
      </c>
    </row>
    <row r="591" ht="14.25" customHeight="1">
      <c r="A591" s="149">
        <v>53998.0</v>
      </c>
      <c r="B591" s="150" t="s">
        <v>78</v>
      </c>
      <c r="C591" s="150" t="s">
        <v>85</v>
      </c>
    </row>
    <row r="592" ht="14.25" customHeight="1">
      <c r="A592" s="149">
        <v>54011.0</v>
      </c>
      <c r="B592" s="150" t="s">
        <v>76</v>
      </c>
      <c r="C592" s="150" t="s">
        <v>86</v>
      </c>
    </row>
    <row r="593" ht="14.25" customHeight="1">
      <c r="A593" s="149">
        <v>54051.0</v>
      </c>
      <c r="B593" s="150" t="s">
        <v>89</v>
      </c>
      <c r="C593" s="150" t="s">
        <v>87</v>
      </c>
    </row>
    <row r="594" ht="14.25" customHeight="1">
      <c r="A594" s="152">
        <v>54058.0</v>
      </c>
      <c r="B594" s="153" t="s">
        <v>89</v>
      </c>
      <c r="C594" s="153" t="s">
        <v>73</v>
      </c>
    </row>
    <row r="595" ht="14.25" customHeight="1">
      <c r="A595" s="152">
        <v>54105.0</v>
      </c>
      <c r="B595" s="153" t="s">
        <v>72</v>
      </c>
      <c r="C595" s="153" t="s">
        <v>74</v>
      </c>
    </row>
    <row r="596" ht="14.25" customHeight="1">
      <c r="A596" s="152">
        <v>54106.0</v>
      </c>
      <c r="B596" s="153" t="s">
        <v>75</v>
      </c>
      <c r="C596" s="153" t="s">
        <v>74</v>
      </c>
    </row>
    <row r="597" ht="14.25" customHeight="1">
      <c r="A597" s="152">
        <v>54151.0</v>
      </c>
      <c r="B597" s="153" t="s">
        <v>76</v>
      </c>
      <c r="C597" s="153" t="s">
        <v>77</v>
      </c>
    </row>
    <row r="598" ht="14.25" customHeight="1">
      <c r="A598" s="152">
        <v>54169.0</v>
      </c>
      <c r="B598" s="153" t="s">
        <v>75</v>
      </c>
      <c r="C598" s="153" t="s">
        <v>79</v>
      </c>
    </row>
    <row r="599" ht="14.25" customHeight="1">
      <c r="A599" s="152">
        <v>54179.0</v>
      </c>
      <c r="B599" s="153" t="s">
        <v>76</v>
      </c>
      <c r="C599" s="153" t="s">
        <v>80</v>
      </c>
    </row>
    <row r="600" ht="14.25" customHeight="1">
      <c r="A600" s="152">
        <v>54213.0</v>
      </c>
      <c r="B600" s="153" t="s">
        <v>81</v>
      </c>
      <c r="C600" s="153" t="s">
        <v>82</v>
      </c>
    </row>
    <row r="601" ht="14.25" customHeight="1">
      <c r="A601" s="152">
        <v>54308.0</v>
      </c>
      <c r="B601" s="153" t="s">
        <v>72</v>
      </c>
      <c r="C601" s="153" t="s">
        <v>83</v>
      </c>
    </row>
    <row r="602" ht="14.25" customHeight="1">
      <c r="A602" s="152">
        <v>54343.0</v>
      </c>
      <c r="B602" s="153" t="s">
        <v>72</v>
      </c>
      <c r="C602" s="153" t="s">
        <v>84</v>
      </c>
    </row>
    <row r="603" ht="14.25" customHeight="1">
      <c r="A603" s="152">
        <v>54364.0</v>
      </c>
      <c r="B603" s="153" t="s">
        <v>72</v>
      </c>
      <c r="C603" s="153" t="s">
        <v>85</v>
      </c>
    </row>
    <row r="604" ht="14.25" customHeight="1">
      <c r="A604" s="152">
        <v>54377.0</v>
      </c>
      <c r="B604" s="153" t="s">
        <v>88</v>
      </c>
      <c r="C604" s="153" t="s">
        <v>86</v>
      </c>
    </row>
    <row r="605" ht="14.25" customHeight="1">
      <c r="A605" s="152">
        <v>54417.0</v>
      </c>
      <c r="B605" s="153" t="s">
        <v>76</v>
      </c>
      <c r="C605" s="153" t="s">
        <v>87</v>
      </c>
    </row>
    <row r="606" ht="14.25" customHeight="1">
      <c r="A606" s="149">
        <v>54424.0</v>
      </c>
      <c r="B606" s="150" t="s">
        <v>76</v>
      </c>
      <c r="C606" s="150" t="s">
        <v>73</v>
      </c>
    </row>
    <row r="607" ht="14.25" customHeight="1">
      <c r="A607" s="149">
        <v>54483.0</v>
      </c>
      <c r="B607" s="150" t="s">
        <v>72</v>
      </c>
      <c r="C607" s="150" t="s">
        <v>74</v>
      </c>
    </row>
    <row r="608" ht="14.25" customHeight="1">
      <c r="A608" s="149">
        <v>54484.0</v>
      </c>
      <c r="B608" s="150" t="s">
        <v>75</v>
      </c>
      <c r="C608" s="150" t="s">
        <v>74</v>
      </c>
    </row>
    <row r="609" ht="14.25" customHeight="1">
      <c r="A609" s="149">
        <v>54529.0</v>
      </c>
      <c r="B609" s="150" t="s">
        <v>76</v>
      </c>
      <c r="C609" s="150" t="s">
        <v>77</v>
      </c>
    </row>
    <row r="610" ht="14.25" customHeight="1">
      <c r="A610" s="149">
        <v>54534.0</v>
      </c>
      <c r="B610" s="150" t="s">
        <v>89</v>
      </c>
      <c r="C610" s="150" t="s">
        <v>79</v>
      </c>
    </row>
    <row r="611" ht="14.25" customHeight="1">
      <c r="A611" s="149">
        <v>54544.0</v>
      </c>
      <c r="B611" s="150" t="s">
        <v>78</v>
      </c>
      <c r="C611" s="150" t="s">
        <v>80</v>
      </c>
    </row>
    <row r="612" ht="14.25" customHeight="1">
      <c r="A612" s="149">
        <v>54591.0</v>
      </c>
      <c r="B612" s="150" t="s">
        <v>81</v>
      </c>
      <c r="C612" s="150" t="s">
        <v>82</v>
      </c>
    </row>
    <row r="613" ht="14.25" customHeight="1">
      <c r="A613" s="149">
        <v>54673.0</v>
      </c>
      <c r="B613" s="150" t="s">
        <v>75</v>
      </c>
      <c r="C613" s="150" t="s">
        <v>83</v>
      </c>
    </row>
    <row r="614" ht="14.25" customHeight="1">
      <c r="A614" s="149">
        <v>54708.0</v>
      </c>
      <c r="B614" s="150" t="s">
        <v>75</v>
      </c>
      <c r="C614" s="150" t="s">
        <v>84</v>
      </c>
    </row>
    <row r="615" ht="14.25" customHeight="1">
      <c r="A615" s="149">
        <v>54729.0</v>
      </c>
      <c r="B615" s="150" t="s">
        <v>75</v>
      </c>
      <c r="C615" s="150" t="s">
        <v>85</v>
      </c>
    </row>
    <row r="616" ht="14.25" customHeight="1">
      <c r="A616" s="149">
        <v>54742.0</v>
      </c>
      <c r="B616" s="150" t="s">
        <v>72</v>
      </c>
      <c r="C616" s="150" t="s">
        <v>86</v>
      </c>
    </row>
    <row r="617" ht="14.25" customHeight="1">
      <c r="A617" s="149">
        <v>54782.0</v>
      </c>
      <c r="B617" s="150" t="s">
        <v>78</v>
      </c>
      <c r="C617" s="150" t="s">
        <v>87</v>
      </c>
    </row>
    <row r="618" ht="14.25" customHeight="1">
      <c r="A618" s="152">
        <v>54789.0</v>
      </c>
      <c r="B618" s="153" t="s">
        <v>78</v>
      </c>
      <c r="C618" s="153" t="s">
        <v>73</v>
      </c>
    </row>
    <row r="619" ht="14.25" customHeight="1">
      <c r="A619" s="152">
        <v>54840.0</v>
      </c>
      <c r="B619" s="153" t="s">
        <v>72</v>
      </c>
      <c r="C619" s="153" t="s">
        <v>74</v>
      </c>
    </row>
    <row r="620" ht="14.25" customHeight="1">
      <c r="A620" s="152">
        <v>54841.0</v>
      </c>
      <c r="B620" s="153" t="s">
        <v>75</v>
      </c>
      <c r="C620" s="153" t="s">
        <v>74</v>
      </c>
    </row>
    <row r="621" ht="14.25" customHeight="1">
      <c r="A621" s="152">
        <v>54886.0</v>
      </c>
      <c r="B621" s="153" t="s">
        <v>76</v>
      </c>
      <c r="C621" s="153" t="s">
        <v>77</v>
      </c>
    </row>
    <row r="622" ht="14.25" customHeight="1">
      <c r="A622" s="152">
        <v>54899.0</v>
      </c>
      <c r="B622" s="153" t="s">
        <v>81</v>
      </c>
      <c r="C622" s="153" t="s">
        <v>79</v>
      </c>
    </row>
    <row r="623" ht="14.25" customHeight="1">
      <c r="A623" s="152">
        <v>54909.0</v>
      </c>
      <c r="B623" s="153" t="s">
        <v>88</v>
      </c>
      <c r="C623" s="153" t="s">
        <v>80</v>
      </c>
    </row>
    <row r="624" ht="14.25" customHeight="1">
      <c r="A624" s="152">
        <v>54948.0</v>
      </c>
      <c r="B624" s="153" t="s">
        <v>81</v>
      </c>
      <c r="C624" s="153" t="s">
        <v>82</v>
      </c>
    </row>
    <row r="625" ht="14.25" customHeight="1">
      <c r="A625" s="152">
        <v>55038.0</v>
      </c>
      <c r="B625" s="153" t="s">
        <v>89</v>
      </c>
      <c r="C625" s="153" t="s">
        <v>83</v>
      </c>
    </row>
    <row r="626" ht="14.25" customHeight="1">
      <c r="A626" s="152">
        <v>55073.0</v>
      </c>
      <c r="B626" s="153" t="s">
        <v>89</v>
      </c>
      <c r="C626" s="153" t="s">
        <v>84</v>
      </c>
    </row>
    <row r="627" ht="14.25" customHeight="1">
      <c r="A627" s="152">
        <v>55094.0</v>
      </c>
      <c r="B627" s="153" t="s">
        <v>89</v>
      </c>
      <c r="C627" s="153" t="s">
        <v>85</v>
      </c>
    </row>
    <row r="628" ht="14.25" customHeight="1">
      <c r="A628" s="152">
        <v>55107.0</v>
      </c>
      <c r="B628" s="153" t="s">
        <v>75</v>
      </c>
      <c r="C628" s="153" t="s">
        <v>86</v>
      </c>
    </row>
    <row r="629" ht="14.25" customHeight="1">
      <c r="A629" s="152">
        <v>55147.0</v>
      </c>
      <c r="B629" s="153" t="s">
        <v>88</v>
      </c>
      <c r="C629" s="153" t="s">
        <v>87</v>
      </c>
    </row>
    <row r="630" ht="14.25" customHeight="1">
      <c r="A630" s="149">
        <v>55154.0</v>
      </c>
      <c r="B630" s="150" t="s">
        <v>88</v>
      </c>
      <c r="C630" s="150" t="s">
        <v>73</v>
      </c>
    </row>
    <row r="631" ht="14.25" customHeight="1">
      <c r="A631" s="149">
        <v>55197.0</v>
      </c>
      <c r="B631" s="150" t="s">
        <v>72</v>
      </c>
      <c r="C631" s="150" t="s">
        <v>74</v>
      </c>
    </row>
    <row r="632" ht="14.25" customHeight="1">
      <c r="A632" s="149">
        <v>55198.0</v>
      </c>
      <c r="B632" s="150" t="s">
        <v>75</v>
      </c>
      <c r="C632" s="150" t="s">
        <v>74</v>
      </c>
    </row>
    <row r="633" ht="14.25" customHeight="1">
      <c r="A633" s="149">
        <v>55243.0</v>
      </c>
      <c r="B633" s="150" t="s">
        <v>76</v>
      </c>
      <c r="C633" s="150" t="s">
        <v>77</v>
      </c>
    </row>
    <row r="634" ht="14.25" customHeight="1">
      <c r="A634" s="149">
        <v>55264.0</v>
      </c>
      <c r="B634" s="150" t="s">
        <v>76</v>
      </c>
      <c r="C634" s="150" t="s">
        <v>79</v>
      </c>
    </row>
    <row r="635" ht="14.25" customHeight="1">
      <c r="A635" s="149">
        <v>55274.0</v>
      </c>
      <c r="B635" s="150" t="s">
        <v>72</v>
      </c>
      <c r="C635" s="150" t="s">
        <v>80</v>
      </c>
    </row>
    <row r="636" ht="14.25" customHeight="1">
      <c r="A636" s="149">
        <v>55305.0</v>
      </c>
      <c r="B636" s="150" t="s">
        <v>81</v>
      </c>
      <c r="C636" s="150" t="s">
        <v>82</v>
      </c>
    </row>
    <row r="637" ht="14.25" customHeight="1">
      <c r="A637" s="149">
        <v>55403.0</v>
      </c>
      <c r="B637" s="150" t="s">
        <v>81</v>
      </c>
      <c r="C637" s="150" t="s">
        <v>83</v>
      </c>
    </row>
    <row r="638" ht="14.25" customHeight="1">
      <c r="A638" s="149">
        <v>55438.0</v>
      </c>
      <c r="B638" s="150" t="s">
        <v>81</v>
      </c>
      <c r="C638" s="150" t="s">
        <v>84</v>
      </c>
    </row>
    <row r="639" ht="14.25" customHeight="1">
      <c r="A639" s="149">
        <v>55459.0</v>
      </c>
      <c r="B639" s="150" t="s">
        <v>81</v>
      </c>
      <c r="C639" s="150" t="s">
        <v>85</v>
      </c>
    </row>
    <row r="640" ht="14.25" customHeight="1">
      <c r="A640" s="149">
        <v>55472.0</v>
      </c>
      <c r="B640" s="150" t="s">
        <v>89</v>
      </c>
      <c r="C640" s="150" t="s">
        <v>86</v>
      </c>
    </row>
    <row r="641" ht="14.25" customHeight="1">
      <c r="A641" s="149">
        <v>55512.0</v>
      </c>
      <c r="B641" s="150" t="s">
        <v>72</v>
      </c>
      <c r="C641" s="150" t="s">
        <v>87</v>
      </c>
    </row>
    <row r="642" ht="14.25" customHeight="1">
      <c r="A642" s="152">
        <v>55519.0</v>
      </c>
      <c r="B642" s="153" t="s">
        <v>72</v>
      </c>
      <c r="C642" s="153" t="s">
        <v>73</v>
      </c>
    </row>
    <row r="643" ht="14.25" customHeight="1">
      <c r="A643" s="152">
        <v>55582.0</v>
      </c>
      <c r="B643" s="153" t="s">
        <v>72</v>
      </c>
      <c r="C643" s="153" t="s">
        <v>74</v>
      </c>
    </row>
    <row r="644" ht="14.25" customHeight="1">
      <c r="A644" s="152">
        <v>55583.0</v>
      </c>
      <c r="B644" s="153" t="s">
        <v>75</v>
      </c>
      <c r="C644" s="153" t="s">
        <v>74</v>
      </c>
    </row>
    <row r="645" ht="14.25" customHeight="1">
      <c r="A645" s="152">
        <v>55628.0</v>
      </c>
      <c r="B645" s="153" t="s">
        <v>76</v>
      </c>
      <c r="C645" s="153" t="s">
        <v>77</v>
      </c>
    </row>
    <row r="646" ht="14.25" customHeight="1">
      <c r="A646" s="152">
        <v>55630.0</v>
      </c>
      <c r="B646" s="153" t="s">
        <v>88</v>
      </c>
      <c r="C646" s="153" t="s">
        <v>79</v>
      </c>
    </row>
    <row r="647" ht="14.25" customHeight="1">
      <c r="A647" s="152">
        <v>55640.0</v>
      </c>
      <c r="B647" s="153" t="s">
        <v>89</v>
      </c>
      <c r="C647" s="153" t="s">
        <v>80</v>
      </c>
    </row>
    <row r="648" ht="14.25" customHeight="1">
      <c r="A648" s="152">
        <v>55690.0</v>
      </c>
      <c r="B648" s="153" t="s">
        <v>81</v>
      </c>
      <c r="C648" s="153" t="s">
        <v>82</v>
      </c>
    </row>
    <row r="649" ht="14.25" customHeight="1">
      <c r="A649" s="152">
        <v>55769.0</v>
      </c>
      <c r="B649" s="153" t="s">
        <v>78</v>
      </c>
      <c r="C649" s="153" t="s">
        <v>83</v>
      </c>
    </row>
    <row r="650" ht="14.25" customHeight="1">
      <c r="A650" s="152">
        <v>55804.0</v>
      </c>
      <c r="B650" s="153" t="s">
        <v>78</v>
      </c>
      <c r="C650" s="153" t="s">
        <v>84</v>
      </c>
    </row>
    <row r="651" ht="14.25" customHeight="1">
      <c r="A651" s="152">
        <v>55825.0</v>
      </c>
      <c r="B651" s="153" t="s">
        <v>78</v>
      </c>
      <c r="C651" s="153" t="s">
        <v>85</v>
      </c>
    </row>
    <row r="652" ht="14.25" customHeight="1">
      <c r="A652" s="152">
        <v>55838.0</v>
      </c>
      <c r="B652" s="153" t="s">
        <v>76</v>
      </c>
      <c r="C652" s="153" t="s">
        <v>86</v>
      </c>
    </row>
    <row r="653" ht="14.25" customHeight="1">
      <c r="A653" s="152">
        <v>55878.0</v>
      </c>
      <c r="B653" s="153" t="s">
        <v>89</v>
      </c>
      <c r="C653" s="153" t="s">
        <v>87</v>
      </c>
    </row>
    <row r="654" ht="14.25" customHeight="1">
      <c r="A654" s="149">
        <v>55885.0</v>
      </c>
      <c r="B654" s="150" t="s">
        <v>89</v>
      </c>
      <c r="C654" s="150" t="s">
        <v>73</v>
      </c>
    </row>
    <row r="655" ht="14.25" customHeight="1">
      <c r="A655" s="149">
        <v>55932.0</v>
      </c>
      <c r="B655" s="150" t="s">
        <v>72</v>
      </c>
      <c r="C655" s="150" t="s">
        <v>74</v>
      </c>
    </row>
    <row r="656" ht="14.25" customHeight="1">
      <c r="A656" s="149">
        <v>55933.0</v>
      </c>
      <c r="B656" s="150" t="s">
        <v>75</v>
      </c>
      <c r="C656" s="150" t="s">
        <v>74</v>
      </c>
    </row>
    <row r="657" ht="14.25" customHeight="1">
      <c r="A657" s="149">
        <v>55978.0</v>
      </c>
      <c r="B657" s="150" t="s">
        <v>76</v>
      </c>
      <c r="C657" s="150" t="s">
        <v>77</v>
      </c>
    </row>
    <row r="658" ht="14.25" customHeight="1">
      <c r="A658" s="149">
        <v>55995.0</v>
      </c>
      <c r="B658" s="150" t="s">
        <v>72</v>
      </c>
      <c r="C658" s="150" t="s">
        <v>79</v>
      </c>
    </row>
    <row r="659" ht="14.25" customHeight="1">
      <c r="A659" s="149">
        <v>56005.0</v>
      </c>
      <c r="B659" s="150" t="s">
        <v>81</v>
      </c>
      <c r="C659" s="150" t="s">
        <v>80</v>
      </c>
    </row>
    <row r="660" ht="14.25" customHeight="1">
      <c r="A660" s="149">
        <v>56040.0</v>
      </c>
      <c r="B660" s="150" t="s">
        <v>81</v>
      </c>
      <c r="C660" s="150" t="s">
        <v>82</v>
      </c>
    </row>
    <row r="661" ht="14.25" customHeight="1">
      <c r="A661" s="149">
        <v>56134.0</v>
      </c>
      <c r="B661" s="150" t="s">
        <v>88</v>
      </c>
      <c r="C661" s="150" t="s">
        <v>83</v>
      </c>
    </row>
    <row r="662" ht="14.25" customHeight="1">
      <c r="A662" s="149">
        <v>56169.0</v>
      </c>
      <c r="B662" s="150" t="s">
        <v>88</v>
      </c>
      <c r="C662" s="150" t="s">
        <v>84</v>
      </c>
    </row>
    <row r="663" ht="14.25" customHeight="1">
      <c r="A663" s="149">
        <v>56190.0</v>
      </c>
      <c r="B663" s="150" t="s">
        <v>88</v>
      </c>
      <c r="C663" s="150" t="s">
        <v>85</v>
      </c>
    </row>
    <row r="664" ht="14.25" customHeight="1">
      <c r="A664" s="149">
        <v>56203.0</v>
      </c>
      <c r="B664" s="150" t="s">
        <v>78</v>
      </c>
      <c r="C664" s="150" t="s">
        <v>86</v>
      </c>
    </row>
    <row r="665" ht="14.25" customHeight="1">
      <c r="A665" s="149">
        <v>56243.0</v>
      </c>
      <c r="B665" s="150" t="s">
        <v>81</v>
      </c>
      <c r="C665" s="150" t="s">
        <v>87</v>
      </c>
    </row>
    <row r="666" ht="14.25" customHeight="1">
      <c r="A666" s="152">
        <v>56250.0</v>
      </c>
      <c r="B666" s="153" t="s">
        <v>81</v>
      </c>
      <c r="C666" s="153" t="s">
        <v>73</v>
      </c>
    </row>
    <row r="667" ht="14.25" customHeight="1">
      <c r="A667" s="152">
        <v>56289.0</v>
      </c>
      <c r="B667" s="153" t="s">
        <v>72</v>
      </c>
      <c r="C667" s="153" t="s">
        <v>74</v>
      </c>
    </row>
    <row r="668" ht="14.25" customHeight="1">
      <c r="A668" s="152">
        <v>56290.0</v>
      </c>
      <c r="B668" s="153" t="s">
        <v>75</v>
      </c>
      <c r="C668" s="153" t="s">
        <v>74</v>
      </c>
    </row>
    <row r="669" ht="14.25" customHeight="1">
      <c r="A669" s="152">
        <v>56335.0</v>
      </c>
      <c r="B669" s="153" t="s">
        <v>76</v>
      </c>
      <c r="C669" s="153" t="s">
        <v>77</v>
      </c>
    </row>
    <row r="670" ht="14.25" customHeight="1">
      <c r="A670" s="152">
        <v>56360.0</v>
      </c>
      <c r="B670" s="153" t="s">
        <v>75</v>
      </c>
      <c r="C670" s="153" t="s">
        <v>79</v>
      </c>
    </row>
    <row r="671" ht="14.25" customHeight="1">
      <c r="A671" s="152">
        <v>56370.0</v>
      </c>
      <c r="B671" s="153" t="s">
        <v>76</v>
      </c>
      <c r="C671" s="153" t="s">
        <v>80</v>
      </c>
    </row>
    <row r="672" ht="14.25" customHeight="1">
      <c r="A672" s="152">
        <v>56397.0</v>
      </c>
      <c r="B672" s="153" t="s">
        <v>81</v>
      </c>
      <c r="C672" s="153" t="s">
        <v>82</v>
      </c>
    </row>
    <row r="673" ht="14.25" customHeight="1">
      <c r="A673" s="152">
        <v>56499.0</v>
      </c>
      <c r="B673" s="153" t="s">
        <v>72</v>
      </c>
      <c r="C673" s="153" t="s">
        <v>83</v>
      </c>
    </row>
    <row r="674" ht="14.25" customHeight="1">
      <c r="A674" s="152">
        <v>56534.0</v>
      </c>
      <c r="B674" s="153" t="s">
        <v>72</v>
      </c>
      <c r="C674" s="153" t="s">
        <v>84</v>
      </c>
    </row>
    <row r="675" ht="14.25" customHeight="1">
      <c r="A675" s="152">
        <v>56555.0</v>
      </c>
      <c r="B675" s="153" t="s">
        <v>72</v>
      </c>
      <c r="C675" s="153" t="s">
        <v>85</v>
      </c>
    </row>
    <row r="676" ht="14.25" customHeight="1">
      <c r="A676" s="152">
        <v>56568.0</v>
      </c>
      <c r="B676" s="153" t="s">
        <v>88</v>
      </c>
      <c r="C676" s="153" t="s">
        <v>86</v>
      </c>
    </row>
    <row r="677" ht="14.25" customHeight="1">
      <c r="A677" s="152">
        <v>56608.0</v>
      </c>
      <c r="B677" s="153" t="s">
        <v>76</v>
      </c>
      <c r="C677" s="153" t="s">
        <v>87</v>
      </c>
    </row>
    <row r="678" ht="14.25" customHeight="1">
      <c r="A678" s="149">
        <v>56615.0</v>
      </c>
      <c r="B678" s="150" t="s">
        <v>76</v>
      </c>
      <c r="C678" s="150" t="s">
        <v>73</v>
      </c>
    </row>
    <row r="679" ht="14.25" customHeight="1">
      <c r="A679" s="149">
        <v>56674.0</v>
      </c>
      <c r="B679" s="150" t="s">
        <v>72</v>
      </c>
      <c r="C679" s="150" t="s">
        <v>74</v>
      </c>
    </row>
    <row r="680" ht="14.25" customHeight="1">
      <c r="A680" s="149">
        <v>56675.0</v>
      </c>
      <c r="B680" s="150" t="s">
        <v>75</v>
      </c>
      <c r="C680" s="150" t="s">
        <v>74</v>
      </c>
    </row>
    <row r="681" ht="14.25" customHeight="1">
      <c r="A681" s="149">
        <v>56720.0</v>
      </c>
      <c r="B681" s="150" t="s">
        <v>76</v>
      </c>
      <c r="C681" s="150" t="s">
        <v>77</v>
      </c>
    </row>
    <row r="682" ht="14.25" customHeight="1">
      <c r="A682" s="149">
        <v>56725.0</v>
      </c>
      <c r="B682" s="150" t="s">
        <v>89</v>
      </c>
      <c r="C682" s="150" t="s">
        <v>79</v>
      </c>
    </row>
    <row r="683" ht="14.25" customHeight="1">
      <c r="A683" s="149">
        <v>56735.0</v>
      </c>
      <c r="B683" s="150" t="s">
        <v>78</v>
      </c>
      <c r="C683" s="150" t="s">
        <v>80</v>
      </c>
    </row>
    <row r="684" ht="14.25" customHeight="1">
      <c r="A684" s="149">
        <v>56782.0</v>
      </c>
      <c r="B684" s="150" t="s">
        <v>81</v>
      </c>
      <c r="C684" s="150" t="s">
        <v>82</v>
      </c>
    </row>
    <row r="685" ht="14.25" customHeight="1">
      <c r="A685" s="149">
        <v>56864.0</v>
      </c>
      <c r="B685" s="150" t="s">
        <v>75</v>
      </c>
      <c r="C685" s="150" t="s">
        <v>83</v>
      </c>
    </row>
    <row r="686" ht="14.25" customHeight="1">
      <c r="A686" s="149">
        <v>56899.0</v>
      </c>
      <c r="B686" s="150" t="s">
        <v>75</v>
      </c>
      <c r="C686" s="150" t="s">
        <v>84</v>
      </c>
    </row>
    <row r="687" ht="14.25" customHeight="1">
      <c r="A687" s="149">
        <v>56920.0</v>
      </c>
      <c r="B687" s="150" t="s">
        <v>75</v>
      </c>
      <c r="C687" s="150" t="s">
        <v>85</v>
      </c>
    </row>
    <row r="688" ht="14.25" customHeight="1">
      <c r="A688" s="149">
        <v>56933.0</v>
      </c>
      <c r="B688" s="150" t="s">
        <v>72</v>
      </c>
      <c r="C688" s="150" t="s">
        <v>86</v>
      </c>
    </row>
    <row r="689" ht="14.25" customHeight="1">
      <c r="A689" s="149">
        <v>56973.0</v>
      </c>
      <c r="B689" s="150" t="s">
        <v>78</v>
      </c>
      <c r="C689" s="150" t="s">
        <v>87</v>
      </c>
    </row>
    <row r="690" ht="14.25" customHeight="1">
      <c r="A690" s="152">
        <v>56980.0</v>
      </c>
      <c r="B690" s="153" t="s">
        <v>78</v>
      </c>
      <c r="C690" s="153" t="s">
        <v>73</v>
      </c>
    </row>
    <row r="691" ht="14.25" customHeight="1">
      <c r="A691" s="152">
        <v>57024.0</v>
      </c>
      <c r="B691" s="153" t="s">
        <v>72</v>
      </c>
      <c r="C691" s="153" t="s">
        <v>74</v>
      </c>
    </row>
    <row r="692" ht="14.25" customHeight="1">
      <c r="A692" s="152">
        <v>57025.0</v>
      </c>
      <c r="B692" s="153" t="s">
        <v>75</v>
      </c>
      <c r="C692" s="153" t="s">
        <v>74</v>
      </c>
    </row>
    <row r="693" ht="14.25" customHeight="1">
      <c r="A693" s="152">
        <v>57070.0</v>
      </c>
      <c r="B693" s="153" t="s">
        <v>76</v>
      </c>
      <c r="C693" s="153" t="s">
        <v>77</v>
      </c>
    </row>
    <row r="694" ht="14.25" customHeight="1">
      <c r="A694" s="152">
        <v>57091.0</v>
      </c>
      <c r="B694" s="153" t="s">
        <v>76</v>
      </c>
      <c r="C694" s="153" t="s">
        <v>79</v>
      </c>
    </row>
    <row r="695" ht="14.25" customHeight="1">
      <c r="A695" s="152">
        <v>57101.0</v>
      </c>
      <c r="B695" s="153" t="s">
        <v>72</v>
      </c>
      <c r="C695" s="153" t="s">
        <v>80</v>
      </c>
    </row>
    <row r="696" ht="14.25" customHeight="1">
      <c r="A696" s="152">
        <v>57132.0</v>
      </c>
      <c r="B696" s="153" t="s">
        <v>81</v>
      </c>
      <c r="C696" s="153" t="s">
        <v>82</v>
      </c>
    </row>
    <row r="697" ht="14.25" customHeight="1">
      <c r="A697" s="152">
        <v>57230.0</v>
      </c>
      <c r="B697" s="153" t="s">
        <v>81</v>
      </c>
      <c r="C697" s="153" t="s">
        <v>83</v>
      </c>
    </row>
    <row r="698" ht="14.25" customHeight="1">
      <c r="A698" s="152">
        <v>57265.0</v>
      </c>
      <c r="B698" s="153" t="s">
        <v>81</v>
      </c>
      <c r="C698" s="153" t="s">
        <v>84</v>
      </c>
    </row>
    <row r="699" ht="14.25" customHeight="1">
      <c r="A699" s="152">
        <v>57286.0</v>
      </c>
      <c r="B699" s="153" t="s">
        <v>81</v>
      </c>
      <c r="C699" s="153" t="s">
        <v>85</v>
      </c>
    </row>
    <row r="700" ht="14.25" customHeight="1">
      <c r="A700" s="152">
        <v>57299.0</v>
      </c>
      <c r="B700" s="153" t="s">
        <v>89</v>
      </c>
      <c r="C700" s="153" t="s">
        <v>86</v>
      </c>
    </row>
    <row r="701" ht="14.25" customHeight="1">
      <c r="A701" s="152">
        <v>57339.0</v>
      </c>
      <c r="B701" s="153" t="s">
        <v>72</v>
      </c>
      <c r="C701" s="153" t="s">
        <v>87</v>
      </c>
    </row>
    <row r="702" ht="14.25" customHeight="1">
      <c r="A702" s="149">
        <v>57346.0</v>
      </c>
      <c r="B702" s="150" t="s">
        <v>72</v>
      </c>
      <c r="C702" s="150" t="s">
        <v>73</v>
      </c>
    </row>
    <row r="703" ht="14.25" customHeight="1">
      <c r="A703" s="149">
        <v>57409.0</v>
      </c>
      <c r="B703" s="150" t="s">
        <v>72</v>
      </c>
      <c r="C703" s="150" t="s">
        <v>74</v>
      </c>
    </row>
    <row r="704" ht="14.25" customHeight="1">
      <c r="A704" s="149">
        <v>57410.0</v>
      </c>
      <c r="B704" s="150" t="s">
        <v>75</v>
      </c>
      <c r="C704" s="150" t="s">
        <v>74</v>
      </c>
    </row>
    <row r="705" ht="14.25" customHeight="1">
      <c r="A705" s="149">
        <v>57455.0</v>
      </c>
      <c r="B705" s="150" t="s">
        <v>76</v>
      </c>
      <c r="C705" s="150" t="s">
        <v>77</v>
      </c>
    </row>
    <row r="706" ht="14.25" customHeight="1">
      <c r="A706" s="149">
        <v>57456.0</v>
      </c>
      <c r="B706" s="150" t="s">
        <v>78</v>
      </c>
      <c r="C706" s="150" t="s">
        <v>79</v>
      </c>
    </row>
    <row r="707" ht="14.25" customHeight="1">
      <c r="A707" s="149">
        <v>57466.0</v>
      </c>
      <c r="B707" s="150" t="s">
        <v>75</v>
      </c>
      <c r="C707" s="150" t="s">
        <v>80</v>
      </c>
    </row>
    <row r="708" ht="14.25" customHeight="1">
      <c r="A708" s="149">
        <v>57517.0</v>
      </c>
      <c r="B708" s="150" t="s">
        <v>81</v>
      </c>
      <c r="C708" s="150" t="s">
        <v>82</v>
      </c>
    </row>
    <row r="709" ht="14.25" customHeight="1">
      <c r="A709" s="149">
        <v>57595.0</v>
      </c>
      <c r="B709" s="150" t="s">
        <v>76</v>
      </c>
      <c r="C709" s="150" t="s">
        <v>83</v>
      </c>
    </row>
    <row r="710" ht="14.25" customHeight="1">
      <c r="A710" s="149">
        <v>57630.0</v>
      </c>
      <c r="B710" s="150" t="s">
        <v>76</v>
      </c>
      <c r="C710" s="150" t="s">
        <v>84</v>
      </c>
    </row>
    <row r="711" ht="14.25" customHeight="1">
      <c r="A711" s="149">
        <v>57651.0</v>
      </c>
      <c r="B711" s="150" t="s">
        <v>76</v>
      </c>
      <c r="C711" s="150" t="s">
        <v>85</v>
      </c>
    </row>
    <row r="712" ht="14.25" customHeight="1">
      <c r="A712" s="149">
        <v>57664.0</v>
      </c>
      <c r="B712" s="150" t="s">
        <v>81</v>
      </c>
      <c r="C712" s="150" t="s">
        <v>86</v>
      </c>
    </row>
    <row r="713" ht="14.25" customHeight="1">
      <c r="A713" s="149">
        <v>57704.0</v>
      </c>
      <c r="B713" s="150" t="s">
        <v>75</v>
      </c>
      <c r="C713" s="150" t="s">
        <v>87</v>
      </c>
    </row>
    <row r="714" ht="14.25" customHeight="1">
      <c r="A714" s="152">
        <v>57711.0</v>
      </c>
      <c r="B714" s="153" t="s">
        <v>75</v>
      </c>
      <c r="C714" s="153" t="s">
        <v>73</v>
      </c>
    </row>
    <row r="715" ht="14.25" customHeight="1">
      <c r="A715" s="152">
        <v>57766.0</v>
      </c>
      <c r="B715" s="153" t="s">
        <v>72</v>
      </c>
      <c r="C715" s="153" t="s">
        <v>74</v>
      </c>
    </row>
    <row r="716" ht="14.25" customHeight="1">
      <c r="A716" s="152">
        <v>57767.0</v>
      </c>
      <c r="B716" s="153" t="s">
        <v>75</v>
      </c>
      <c r="C716" s="153" t="s">
        <v>74</v>
      </c>
    </row>
    <row r="717" ht="14.25" customHeight="1">
      <c r="A717" s="152">
        <v>57812.0</v>
      </c>
      <c r="B717" s="153" t="s">
        <v>76</v>
      </c>
      <c r="C717" s="153" t="s">
        <v>77</v>
      </c>
    </row>
    <row r="718" ht="14.25" customHeight="1">
      <c r="A718" s="152">
        <v>57821.0</v>
      </c>
      <c r="B718" s="153" t="s">
        <v>88</v>
      </c>
      <c r="C718" s="153" t="s">
        <v>79</v>
      </c>
    </row>
    <row r="719" ht="14.25" customHeight="1">
      <c r="A719" s="152">
        <v>57831.0</v>
      </c>
      <c r="B719" s="153" t="s">
        <v>89</v>
      </c>
      <c r="C719" s="153" t="s">
        <v>80</v>
      </c>
    </row>
    <row r="720" ht="14.25" customHeight="1">
      <c r="A720" s="152">
        <v>57874.0</v>
      </c>
      <c r="B720" s="153" t="s">
        <v>81</v>
      </c>
      <c r="C720" s="153" t="s">
        <v>82</v>
      </c>
    </row>
    <row r="721" ht="14.25" customHeight="1">
      <c r="A721" s="152">
        <v>57960.0</v>
      </c>
      <c r="B721" s="153" t="s">
        <v>78</v>
      </c>
      <c r="C721" s="153" t="s">
        <v>83</v>
      </c>
    </row>
    <row r="722" ht="14.25" customHeight="1">
      <c r="A722" s="152">
        <v>57995.0</v>
      </c>
      <c r="B722" s="153" t="s">
        <v>78</v>
      </c>
      <c r="C722" s="153" t="s">
        <v>84</v>
      </c>
    </row>
    <row r="723" ht="14.25" customHeight="1">
      <c r="A723" s="152">
        <v>58016.0</v>
      </c>
      <c r="B723" s="153" t="s">
        <v>78</v>
      </c>
      <c r="C723" s="153" t="s">
        <v>85</v>
      </c>
    </row>
    <row r="724" ht="14.25" customHeight="1">
      <c r="A724" s="152">
        <v>58029.0</v>
      </c>
      <c r="B724" s="153" t="s">
        <v>76</v>
      </c>
      <c r="C724" s="153" t="s">
        <v>86</v>
      </c>
    </row>
    <row r="725" ht="14.25" customHeight="1">
      <c r="A725" s="152">
        <v>58069.0</v>
      </c>
      <c r="B725" s="153" t="s">
        <v>89</v>
      </c>
      <c r="C725" s="153" t="s">
        <v>87</v>
      </c>
    </row>
    <row r="726" ht="14.25" customHeight="1">
      <c r="A726" s="149">
        <v>58076.0</v>
      </c>
      <c r="B726" s="150" t="s">
        <v>89</v>
      </c>
      <c r="C726" s="150" t="s">
        <v>73</v>
      </c>
    </row>
    <row r="727" ht="14.25" customHeight="1">
      <c r="A727" s="149">
        <v>58116.0</v>
      </c>
      <c r="B727" s="150" t="s">
        <v>72</v>
      </c>
      <c r="C727" s="150" t="s">
        <v>74</v>
      </c>
    </row>
    <row r="728" ht="14.25" customHeight="1">
      <c r="A728" s="149">
        <v>58117.0</v>
      </c>
      <c r="B728" s="150" t="s">
        <v>75</v>
      </c>
      <c r="C728" s="150" t="s">
        <v>74</v>
      </c>
    </row>
    <row r="729" ht="14.25" customHeight="1">
      <c r="A729" s="149">
        <v>58162.0</v>
      </c>
      <c r="B729" s="150" t="s">
        <v>76</v>
      </c>
      <c r="C729" s="150" t="s">
        <v>77</v>
      </c>
    </row>
    <row r="730" ht="14.25" customHeight="1">
      <c r="A730" s="149">
        <v>58186.0</v>
      </c>
      <c r="B730" s="150" t="s">
        <v>72</v>
      </c>
      <c r="C730" s="150" t="s">
        <v>79</v>
      </c>
    </row>
    <row r="731" ht="14.25" customHeight="1">
      <c r="A731" s="149">
        <v>58196.0</v>
      </c>
      <c r="B731" s="150" t="s">
        <v>81</v>
      </c>
      <c r="C731" s="150" t="s">
        <v>80</v>
      </c>
    </row>
    <row r="732" ht="14.25" customHeight="1">
      <c r="A732" s="149">
        <v>58224.0</v>
      </c>
      <c r="B732" s="150" t="s">
        <v>81</v>
      </c>
      <c r="C732" s="150" t="s">
        <v>82</v>
      </c>
    </row>
    <row r="733" ht="14.25" customHeight="1">
      <c r="A733" s="149">
        <v>58325.0</v>
      </c>
      <c r="B733" s="150" t="s">
        <v>88</v>
      </c>
      <c r="C733" s="150" t="s">
        <v>83</v>
      </c>
    </row>
    <row r="734" ht="14.25" customHeight="1">
      <c r="A734" s="149">
        <v>58360.0</v>
      </c>
      <c r="B734" s="150" t="s">
        <v>88</v>
      </c>
      <c r="C734" s="150" t="s">
        <v>84</v>
      </c>
    </row>
    <row r="735" ht="14.25" customHeight="1">
      <c r="A735" s="149">
        <v>58381.0</v>
      </c>
      <c r="B735" s="150" t="s">
        <v>88</v>
      </c>
      <c r="C735" s="150" t="s">
        <v>85</v>
      </c>
    </row>
    <row r="736" ht="14.25" customHeight="1">
      <c r="A736" s="149">
        <v>58394.0</v>
      </c>
      <c r="B736" s="150" t="s">
        <v>78</v>
      </c>
      <c r="C736" s="150" t="s">
        <v>86</v>
      </c>
    </row>
    <row r="737" ht="14.25" customHeight="1">
      <c r="A737" s="149">
        <v>58434.0</v>
      </c>
      <c r="B737" s="150" t="s">
        <v>81</v>
      </c>
      <c r="C737" s="150" t="s">
        <v>87</v>
      </c>
    </row>
    <row r="738" ht="14.25" customHeight="1">
      <c r="A738" s="152">
        <v>58441.0</v>
      </c>
      <c r="B738" s="153" t="s">
        <v>81</v>
      </c>
      <c r="C738" s="153" t="s">
        <v>73</v>
      </c>
    </row>
    <row r="739" ht="14.25" customHeight="1">
      <c r="A739" s="152">
        <v>58501.0</v>
      </c>
      <c r="B739" s="153" t="s">
        <v>72</v>
      </c>
      <c r="C739" s="153" t="s">
        <v>74</v>
      </c>
    </row>
    <row r="740" ht="14.25" customHeight="1">
      <c r="A740" s="152">
        <v>58502.0</v>
      </c>
      <c r="B740" s="153" t="s">
        <v>75</v>
      </c>
      <c r="C740" s="153" t="s">
        <v>74</v>
      </c>
    </row>
    <row r="741" ht="14.25" customHeight="1">
      <c r="A741" s="152">
        <v>58547.0</v>
      </c>
      <c r="B741" s="153" t="s">
        <v>76</v>
      </c>
      <c r="C741" s="153" t="s">
        <v>77</v>
      </c>
    </row>
    <row r="742" ht="14.25" customHeight="1">
      <c r="A742" s="152">
        <v>58552.0</v>
      </c>
      <c r="B742" s="153" t="s">
        <v>89</v>
      </c>
      <c r="C742" s="153" t="s">
        <v>79</v>
      </c>
    </row>
    <row r="743" ht="14.25" customHeight="1">
      <c r="A743" s="152">
        <v>58562.0</v>
      </c>
      <c r="B743" s="153" t="s">
        <v>78</v>
      </c>
      <c r="C743" s="153" t="s">
        <v>80</v>
      </c>
    </row>
    <row r="744" ht="14.25" customHeight="1">
      <c r="A744" s="152">
        <v>58609.0</v>
      </c>
      <c r="B744" s="153" t="s">
        <v>81</v>
      </c>
      <c r="C744" s="153" t="s">
        <v>82</v>
      </c>
    </row>
    <row r="745" ht="14.25" customHeight="1">
      <c r="A745" s="152">
        <v>58691.0</v>
      </c>
      <c r="B745" s="153" t="s">
        <v>75</v>
      </c>
      <c r="C745" s="153" t="s">
        <v>83</v>
      </c>
    </row>
    <row r="746" ht="14.25" customHeight="1">
      <c r="A746" s="152">
        <v>58726.0</v>
      </c>
      <c r="B746" s="153" t="s">
        <v>75</v>
      </c>
      <c r="C746" s="153" t="s">
        <v>84</v>
      </c>
    </row>
    <row r="747" ht="14.25" customHeight="1">
      <c r="A747" s="152">
        <v>58747.0</v>
      </c>
      <c r="B747" s="153" t="s">
        <v>75</v>
      </c>
      <c r="C747" s="153" t="s">
        <v>85</v>
      </c>
    </row>
    <row r="748" ht="14.25" customHeight="1">
      <c r="A748" s="152">
        <v>58760.0</v>
      </c>
      <c r="B748" s="153" t="s">
        <v>72</v>
      </c>
      <c r="C748" s="153" t="s">
        <v>86</v>
      </c>
    </row>
    <row r="749" ht="14.25" customHeight="1">
      <c r="A749" s="152">
        <v>58800.0</v>
      </c>
      <c r="B749" s="153" t="s">
        <v>78</v>
      </c>
      <c r="C749" s="153" t="s">
        <v>87</v>
      </c>
    </row>
    <row r="750" ht="14.25" customHeight="1">
      <c r="A750" s="149">
        <v>58807.0</v>
      </c>
      <c r="B750" s="150" t="s">
        <v>78</v>
      </c>
      <c r="C750" s="150" t="s">
        <v>73</v>
      </c>
    </row>
    <row r="751" ht="14.25" customHeight="1">
      <c r="A751" s="149">
        <v>58858.0</v>
      </c>
      <c r="B751" s="150" t="s">
        <v>72</v>
      </c>
      <c r="C751" s="150" t="s">
        <v>74</v>
      </c>
    </row>
    <row r="752" ht="14.25" customHeight="1">
      <c r="A752" s="149">
        <v>58859.0</v>
      </c>
      <c r="B752" s="150" t="s">
        <v>75</v>
      </c>
      <c r="C752" s="150" t="s">
        <v>74</v>
      </c>
    </row>
    <row r="753" ht="14.25" customHeight="1">
      <c r="A753" s="149">
        <v>58904.0</v>
      </c>
      <c r="B753" s="150" t="s">
        <v>76</v>
      </c>
      <c r="C753" s="150" t="s">
        <v>77</v>
      </c>
    </row>
    <row r="754" ht="14.25" customHeight="1">
      <c r="A754" s="149">
        <v>58917.0</v>
      </c>
      <c r="B754" s="150" t="s">
        <v>81</v>
      </c>
      <c r="C754" s="150" t="s">
        <v>79</v>
      </c>
    </row>
    <row r="755" ht="14.25" customHeight="1">
      <c r="A755" s="149">
        <v>58927.0</v>
      </c>
      <c r="B755" s="150" t="s">
        <v>88</v>
      </c>
      <c r="C755" s="150" t="s">
        <v>80</v>
      </c>
    </row>
    <row r="756" ht="14.25" customHeight="1">
      <c r="A756" s="149">
        <v>58966.0</v>
      </c>
      <c r="B756" s="150" t="s">
        <v>81</v>
      </c>
      <c r="C756" s="150" t="s">
        <v>82</v>
      </c>
    </row>
    <row r="757" ht="14.25" customHeight="1">
      <c r="A757" s="149">
        <v>59056.0</v>
      </c>
      <c r="B757" s="150" t="s">
        <v>89</v>
      </c>
      <c r="C757" s="150" t="s">
        <v>83</v>
      </c>
    </row>
    <row r="758" ht="14.25" customHeight="1">
      <c r="A758" s="149">
        <v>59091.0</v>
      </c>
      <c r="B758" s="150" t="s">
        <v>89</v>
      </c>
      <c r="C758" s="150" t="s">
        <v>84</v>
      </c>
    </row>
    <row r="759" ht="14.25" customHeight="1">
      <c r="A759" s="149">
        <v>59112.0</v>
      </c>
      <c r="B759" s="150" t="s">
        <v>89</v>
      </c>
      <c r="C759" s="150" t="s">
        <v>85</v>
      </c>
    </row>
    <row r="760" ht="14.25" customHeight="1">
      <c r="A760" s="149">
        <v>59125.0</v>
      </c>
      <c r="B760" s="150" t="s">
        <v>75</v>
      </c>
      <c r="C760" s="150" t="s">
        <v>86</v>
      </c>
    </row>
    <row r="761" ht="14.25" customHeight="1">
      <c r="A761" s="149">
        <v>59165.0</v>
      </c>
      <c r="B761" s="150" t="s">
        <v>88</v>
      </c>
      <c r="C761" s="150" t="s">
        <v>87</v>
      </c>
    </row>
    <row r="762" ht="14.25" customHeight="1">
      <c r="A762" s="152">
        <v>59172.0</v>
      </c>
      <c r="B762" s="153" t="s">
        <v>88</v>
      </c>
      <c r="C762" s="153" t="s">
        <v>73</v>
      </c>
    </row>
    <row r="763" ht="14.25" customHeight="1">
      <c r="A763" s="152">
        <v>59208.0</v>
      </c>
      <c r="B763" s="153" t="s">
        <v>72</v>
      </c>
      <c r="C763" s="153" t="s">
        <v>74</v>
      </c>
    </row>
    <row r="764" ht="14.25" customHeight="1">
      <c r="A764" s="152">
        <v>59209.0</v>
      </c>
      <c r="B764" s="153" t="s">
        <v>75</v>
      </c>
      <c r="C764" s="153" t="s">
        <v>74</v>
      </c>
    </row>
    <row r="765" ht="14.25" customHeight="1">
      <c r="A765" s="152">
        <v>59254.0</v>
      </c>
      <c r="B765" s="153" t="s">
        <v>76</v>
      </c>
      <c r="C765" s="153" t="s">
        <v>77</v>
      </c>
    </row>
    <row r="766" ht="14.25" customHeight="1">
      <c r="A766" s="152">
        <v>59282.0</v>
      </c>
      <c r="B766" s="153" t="s">
        <v>76</v>
      </c>
      <c r="C766" s="153" t="s">
        <v>79</v>
      </c>
    </row>
    <row r="767" ht="14.25" customHeight="1">
      <c r="A767" s="152">
        <v>59292.0</v>
      </c>
      <c r="B767" s="153" t="s">
        <v>72</v>
      </c>
      <c r="C767" s="153" t="s">
        <v>80</v>
      </c>
    </row>
    <row r="768" ht="14.25" customHeight="1">
      <c r="A768" s="152">
        <v>59316.0</v>
      </c>
      <c r="B768" s="153" t="s">
        <v>81</v>
      </c>
      <c r="C768" s="153" t="s">
        <v>82</v>
      </c>
    </row>
    <row r="769" ht="14.25" customHeight="1">
      <c r="A769" s="152">
        <v>59421.0</v>
      </c>
      <c r="B769" s="153" t="s">
        <v>81</v>
      </c>
      <c r="C769" s="153" t="s">
        <v>83</v>
      </c>
    </row>
    <row r="770" ht="14.25" customHeight="1">
      <c r="A770" s="152">
        <v>59456.0</v>
      </c>
      <c r="B770" s="153" t="s">
        <v>81</v>
      </c>
      <c r="C770" s="153" t="s">
        <v>84</v>
      </c>
    </row>
    <row r="771" ht="14.25" customHeight="1">
      <c r="A771" s="152">
        <v>59477.0</v>
      </c>
      <c r="B771" s="153" t="s">
        <v>81</v>
      </c>
      <c r="C771" s="153" t="s">
        <v>85</v>
      </c>
    </row>
    <row r="772" ht="14.25" customHeight="1">
      <c r="A772" s="152">
        <v>59490.0</v>
      </c>
      <c r="B772" s="153" t="s">
        <v>89</v>
      </c>
      <c r="C772" s="153" t="s">
        <v>86</v>
      </c>
    </row>
    <row r="773" ht="14.25" customHeight="1">
      <c r="A773" s="152">
        <v>59530.0</v>
      </c>
      <c r="B773" s="153" t="s">
        <v>72</v>
      </c>
      <c r="C773" s="153" t="s">
        <v>87</v>
      </c>
    </row>
    <row r="774" ht="14.25" customHeight="1">
      <c r="A774" s="149">
        <v>59537.0</v>
      </c>
      <c r="B774" s="150" t="s">
        <v>72</v>
      </c>
      <c r="C774" s="150" t="s">
        <v>73</v>
      </c>
    </row>
    <row r="775" ht="14.25" customHeight="1">
      <c r="A775" s="149">
        <v>59593.0</v>
      </c>
      <c r="B775" s="150" t="s">
        <v>72</v>
      </c>
      <c r="C775" s="150" t="s">
        <v>74</v>
      </c>
    </row>
    <row r="776" ht="14.25" customHeight="1">
      <c r="A776" s="149">
        <v>59594.0</v>
      </c>
      <c r="B776" s="150" t="s">
        <v>75</v>
      </c>
      <c r="C776" s="150" t="s">
        <v>74</v>
      </c>
    </row>
    <row r="777" ht="14.25" customHeight="1">
      <c r="A777" s="149">
        <v>59639.0</v>
      </c>
      <c r="B777" s="150" t="s">
        <v>76</v>
      </c>
      <c r="C777" s="150" t="s">
        <v>77</v>
      </c>
    </row>
    <row r="778" ht="14.25" customHeight="1">
      <c r="A778" s="149">
        <v>59647.0</v>
      </c>
      <c r="B778" s="150" t="s">
        <v>78</v>
      </c>
      <c r="C778" s="150" t="s">
        <v>79</v>
      </c>
    </row>
    <row r="779" ht="14.25" customHeight="1">
      <c r="A779" s="149">
        <v>59657.0</v>
      </c>
      <c r="B779" s="150" t="s">
        <v>75</v>
      </c>
      <c r="C779" s="150" t="s">
        <v>80</v>
      </c>
    </row>
    <row r="780" ht="14.25" customHeight="1">
      <c r="A780" s="149">
        <v>59701.0</v>
      </c>
      <c r="B780" s="150" t="s">
        <v>81</v>
      </c>
      <c r="C780" s="150" t="s">
        <v>82</v>
      </c>
    </row>
    <row r="781" ht="14.25" customHeight="1">
      <c r="A781" s="149">
        <v>59786.0</v>
      </c>
      <c r="B781" s="150" t="s">
        <v>76</v>
      </c>
      <c r="C781" s="150" t="s">
        <v>83</v>
      </c>
    </row>
    <row r="782" ht="14.25" customHeight="1">
      <c r="A782" s="149">
        <v>59821.0</v>
      </c>
      <c r="B782" s="150" t="s">
        <v>76</v>
      </c>
      <c r="C782" s="150" t="s">
        <v>84</v>
      </c>
    </row>
    <row r="783" ht="14.25" customHeight="1">
      <c r="A783" s="149">
        <v>59842.0</v>
      </c>
      <c r="B783" s="150" t="s">
        <v>76</v>
      </c>
      <c r="C783" s="150" t="s">
        <v>85</v>
      </c>
    </row>
    <row r="784" ht="14.25" customHeight="1">
      <c r="A784" s="149">
        <v>59855.0</v>
      </c>
      <c r="B784" s="150" t="s">
        <v>81</v>
      </c>
      <c r="C784" s="150" t="s">
        <v>86</v>
      </c>
    </row>
    <row r="785" ht="14.25" customHeight="1">
      <c r="A785" s="149">
        <v>59895.0</v>
      </c>
      <c r="B785" s="150" t="s">
        <v>75</v>
      </c>
      <c r="C785" s="150" t="s">
        <v>87</v>
      </c>
    </row>
    <row r="786" ht="14.25" customHeight="1">
      <c r="A786" s="152">
        <v>59902.0</v>
      </c>
      <c r="B786" s="153" t="s">
        <v>75</v>
      </c>
      <c r="C786" s="153" t="s">
        <v>73</v>
      </c>
    </row>
    <row r="787" ht="14.25" customHeight="1">
      <c r="A787" s="152">
        <v>59950.0</v>
      </c>
      <c r="B787" s="153" t="s">
        <v>72</v>
      </c>
      <c r="C787" s="153" t="s">
        <v>74</v>
      </c>
    </row>
    <row r="788" ht="14.25" customHeight="1">
      <c r="A788" s="152">
        <v>59951.0</v>
      </c>
      <c r="B788" s="153" t="s">
        <v>75</v>
      </c>
      <c r="C788" s="153" t="s">
        <v>74</v>
      </c>
    </row>
    <row r="789" ht="14.25" customHeight="1">
      <c r="A789" s="152">
        <v>59996.0</v>
      </c>
      <c r="B789" s="153" t="s">
        <v>76</v>
      </c>
      <c r="C789" s="153" t="s">
        <v>77</v>
      </c>
    </row>
    <row r="790" ht="14.25" customHeight="1">
      <c r="A790" s="152">
        <v>60013.0</v>
      </c>
      <c r="B790" s="153" t="s">
        <v>72</v>
      </c>
      <c r="C790" s="153" t="s">
        <v>79</v>
      </c>
    </row>
    <row r="791" ht="14.25" customHeight="1">
      <c r="A791" s="152">
        <v>60023.0</v>
      </c>
      <c r="B791" s="153" t="s">
        <v>81</v>
      </c>
      <c r="C791" s="153" t="s">
        <v>80</v>
      </c>
    </row>
    <row r="792" ht="14.25" customHeight="1">
      <c r="A792" s="152">
        <v>60058.0</v>
      </c>
      <c r="B792" s="153" t="s">
        <v>81</v>
      </c>
      <c r="C792" s="153" t="s">
        <v>82</v>
      </c>
    </row>
    <row r="793" ht="14.25" customHeight="1">
      <c r="A793" s="152">
        <v>60152.0</v>
      </c>
      <c r="B793" s="153" t="s">
        <v>88</v>
      </c>
      <c r="C793" s="153" t="s">
        <v>83</v>
      </c>
    </row>
    <row r="794" ht="14.25" customHeight="1">
      <c r="A794" s="152">
        <v>60187.0</v>
      </c>
      <c r="B794" s="153" t="s">
        <v>88</v>
      </c>
      <c r="C794" s="153" t="s">
        <v>84</v>
      </c>
    </row>
    <row r="795" ht="14.25" customHeight="1">
      <c r="A795" s="152">
        <v>60208.0</v>
      </c>
      <c r="B795" s="153" t="s">
        <v>88</v>
      </c>
      <c r="C795" s="153" t="s">
        <v>85</v>
      </c>
    </row>
    <row r="796" ht="14.25" customHeight="1">
      <c r="A796" s="152">
        <v>60221.0</v>
      </c>
      <c r="B796" s="153" t="s">
        <v>78</v>
      </c>
      <c r="C796" s="153" t="s">
        <v>86</v>
      </c>
    </row>
    <row r="797" ht="14.25" customHeight="1">
      <c r="A797" s="152">
        <v>60261.0</v>
      </c>
      <c r="B797" s="153" t="s">
        <v>81</v>
      </c>
      <c r="C797" s="153" t="s">
        <v>87</v>
      </c>
    </row>
    <row r="798" ht="14.25" customHeight="1">
      <c r="A798" s="149">
        <v>60268.0</v>
      </c>
      <c r="B798" s="150" t="s">
        <v>81</v>
      </c>
      <c r="C798" s="150" t="s">
        <v>73</v>
      </c>
    </row>
    <row r="799" ht="14.25" customHeight="1">
      <c r="A799" s="149">
        <v>60307.0</v>
      </c>
      <c r="B799" s="150" t="s">
        <v>72</v>
      </c>
      <c r="C799" s="150" t="s">
        <v>74</v>
      </c>
    </row>
    <row r="800" ht="14.25" customHeight="1">
      <c r="A800" s="149">
        <v>60308.0</v>
      </c>
      <c r="B800" s="150" t="s">
        <v>75</v>
      </c>
      <c r="C800" s="150" t="s">
        <v>74</v>
      </c>
    </row>
    <row r="801" ht="14.25" customHeight="1">
      <c r="A801" s="149">
        <v>60353.0</v>
      </c>
      <c r="B801" s="150" t="s">
        <v>76</v>
      </c>
      <c r="C801" s="150" t="s">
        <v>77</v>
      </c>
    </row>
    <row r="802" ht="14.25" customHeight="1">
      <c r="A802" s="149">
        <v>60378.0</v>
      </c>
      <c r="B802" s="150" t="s">
        <v>75</v>
      </c>
      <c r="C802" s="150" t="s">
        <v>79</v>
      </c>
    </row>
    <row r="803" ht="14.25" customHeight="1">
      <c r="A803" s="149">
        <v>60388.0</v>
      </c>
      <c r="B803" s="150" t="s">
        <v>76</v>
      </c>
      <c r="C803" s="150" t="s">
        <v>80</v>
      </c>
    </row>
    <row r="804" ht="14.25" customHeight="1">
      <c r="A804" s="149">
        <v>60415.0</v>
      </c>
      <c r="B804" s="150" t="s">
        <v>81</v>
      </c>
      <c r="C804" s="150" t="s">
        <v>82</v>
      </c>
    </row>
    <row r="805" ht="14.25" customHeight="1">
      <c r="A805" s="149">
        <v>60517.0</v>
      </c>
      <c r="B805" s="150" t="s">
        <v>72</v>
      </c>
      <c r="C805" s="150" t="s">
        <v>83</v>
      </c>
    </row>
    <row r="806" ht="14.25" customHeight="1">
      <c r="A806" s="149">
        <v>60552.0</v>
      </c>
      <c r="B806" s="150" t="s">
        <v>72</v>
      </c>
      <c r="C806" s="150" t="s">
        <v>84</v>
      </c>
    </row>
    <row r="807" ht="14.25" customHeight="1">
      <c r="A807" s="149">
        <v>60573.0</v>
      </c>
      <c r="B807" s="150" t="s">
        <v>72</v>
      </c>
      <c r="C807" s="150" t="s">
        <v>85</v>
      </c>
    </row>
    <row r="808" ht="14.25" customHeight="1">
      <c r="A808" s="149">
        <v>60586.0</v>
      </c>
      <c r="B808" s="150" t="s">
        <v>88</v>
      </c>
      <c r="C808" s="150" t="s">
        <v>86</v>
      </c>
    </row>
    <row r="809" ht="14.25" customHeight="1">
      <c r="A809" s="149">
        <v>60626.0</v>
      </c>
      <c r="B809" s="150" t="s">
        <v>76</v>
      </c>
      <c r="C809" s="150" t="s">
        <v>87</v>
      </c>
    </row>
    <row r="810" ht="14.25" customHeight="1">
      <c r="A810" s="152">
        <v>60633.0</v>
      </c>
      <c r="B810" s="153" t="s">
        <v>76</v>
      </c>
      <c r="C810" s="153" t="s">
        <v>73</v>
      </c>
    </row>
    <row r="811" ht="14.25" customHeight="1">
      <c r="A811" s="152">
        <v>60685.0</v>
      </c>
      <c r="B811" s="153" t="s">
        <v>72</v>
      </c>
      <c r="C811" s="153" t="s">
        <v>74</v>
      </c>
    </row>
    <row r="812" ht="14.25" customHeight="1">
      <c r="A812" s="152">
        <v>60686.0</v>
      </c>
      <c r="B812" s="153" t="s">
        <v>75</v>
      </c>
      <c r="C812" s="153" t="s">
        <v>74</v>
      </c>
    </row>
    <row r="813" ht="14.25" customHeight="1">
      <c r="A813" s="152">
        <v>60731.0</v>
      </c>
      <c r="B813" s="153" t="s">
        <v>76</v>
      </c>
      <c r="C813" s="153" t="s">
        <v>77</v>
      </c>
    </row>
    <row r="814" ht="14.25" customHeight="1">
      <c r="A814" s="152">
        <v>60743.0</v>
      </c>
      <c r="B814" s="153" t="s">
        <v>89</v>
      </c>
      <c r="C814" s="153" t="s">
        <v>79</v>
      </c>
    </row>
    <row r="815" ht="14.25" customHeight="1">
      <c r="A815" s="152">
        <v>60753.0</v>
      </c>
      <c r="B815" s="153" t="s">
        <v>78</v>
      </c>
      <c r="C815" s="153" t="s">
        <v>80</v>
      </c>
    </row>
    <row r="816" ht="14.25" customHeight="1">
      <c r="A816" s="152">
        <v>60793.0</v>
      </c>
      <c r="B816" s="153" t="s">
        <v>81</v>
      </c>
      <c r="C816" s="153" t="s">
        <v>82</v>
      </c>
    </row>
    <row r="817" ht="14.25" customHeight="1">
      <c r="A817" s="152">
        <v>60882.0</v>
      </c>
      <c r="B817" s="153" t="s">
        <v>75</v>
      </c>
      <c r="C817" s="153" t="s">
        <v>83</v>
      </c>
    </row>
    <row r="818" ht="14.25" customHeight="1">
      <c r="A818" s="152">
        <v>60917.0</v>
      </c>
      <c r="B818" s="153" t="s">
        <v>75</v>
      </c>
      <c r="C818" s="153" t="s">
        <v>84</v>
      </c>
    </row>
    <row r="819" ht="14.25" customHeight="1">
      <c r="A819" s="152">
        <v>60938.0</v>
      </c>
      <c r="B819" s="153" t="s">
        <v>75</v>
      </c>
      <c r="C819" s="153" t="s">
        <v>85</v>
      </c>
    </row>
    <row r="820" ht="14.25" customHeight="1">
      <c r="A820" s="152">
        <v>60951.0</v>
      </c>
      <c r="B820" s="153" t="s">
        <v>72</v>
      </c>
      <c r="C820" s="153" t="s">
        <v>86</v>
      </c>
    </row>
    <row r="821" ht="14.25" customHeight="1">
      <c r="A821" s="152">
        <v>60991.0</v>
      </c>
      <c r="B821" s="153" t="s">
        <v>78</v>
      </c>
      <c r="C821" s="153" t="s">
        <v>87</v>
      </c>
    </row>
    <row r="822" ht="14.25" customHeight="1">
      <c r="A822" s="149">
        <v>60998.0</v>
      </c>
      <c r="B822" s="150" t="s">
        <v>78</v>
      </c>
      <c r="C822" s="150" t="s">
        <v>73</v>
      </c>
    </row>
    <row r="823" ht="14.25" customHeight="1">
      <c r="A823" s="149">
        <v>61042.0</v>
      </c>
      <c r="B823" s="150" t="s">
        <v>72</v>
      </c>
      <c r="C823" s="150" t="s">
        <v>74</v>
      </c>
    </row>
    <row r="824" ht="14.25" customHeight="1">
      <c r="A824" s="149">
        <v>61043.0</v>
      </c>
      <c r="B824" s="150" t="s">
        <v>75</v>
      </c>
      <c r="C824" s="150" t="s">
        <v>74</v>
      </c>
    </row>
    <row r="825" ht="14.25" customHeight="1">
      <c r="A825" s="149">
        <v>61088.0</v>
      </c>
      <c r="B825" s="150" t="s">
        <v>76</v>
      </c>
      <c r="C825" s="150" t="s">
        <v>77</v>
      </c>
    </row>
    <row r="826" ht="14.25" customHeight="1">
      <c r="A826" s="149">
        <v>61108.0</v>
      </c>
      <c r="B826" s="150" t="s">
        <v>81</v>
      </c>
      <c r="C826" s="150" t="s">
        <v>79</v>
      </c>
    </row>
    <row r="827" ht="14.25" customHeight="1">
      <c r="A827" s="149">
        <v>61118.0</v>
      </c>
      <c r="B827" s="150" t="s">
        <v>88</v>
      </c>
      <c r="C827" s="150" t="s">
        <v>80</v>
      </c>
    </row>
    <row r="828" ht="14.25" customHeight="1">
      <c r="A828" s="149">
        <v>61150.0</v>
      </c>
      <c r="B828" s="150" t="s">
        <v>81</v>
      </c>
      <c r="C828" s="150" t="s">
        <v>82</v>
      </c>
    </row>
    <row r="829" ht="14.25" customHeight="1">
      <c r="A829" s="149">
        <v>61247.0</v>
      </c>
      <c r="B829" s="150" t="s">
        <v>89</v>
      </c>
      <c r="C829" s="150" t="s">
        <v>83</v>
      </c>
    </row>
    <row r="830" ht="14.25" customHeight="1">
      <c r="A830" s="149">
        <v>61282.0</v>
      </c>
      <c r="B830" s="150" t="s">
        <v>89</v>
      </c>
      <c r="C830" s="150" t="s">
        <v>84</v>
      </c>
    </row>
    <row r="831" ht="14.25" customHeight="1">
      <c r="A831" s="149">
        <v>61303.0</v>
      </c>
      <c r="B831" s="150" t="s">
        <v>89</v>
      </c>
      <c r="C831" s="150" t="s">
        <v>85</v>
      </c>
    </row>
    <row r="832" ht="14.25" customHeight="1">
      <c r="A832" s="149">
        <v>61316.0</v>
      </c>
      <c r="B832" s="150" t="s">
        <v>75</v>
      </c>
      <c r="C832" s="150" t="s">
        <v>86</v>
      </c>
    </row>
    <row r="833" ht="14.25" customHeight="1">
      <c r="A833" s="149">
        <v>61356.0</v>
      </c>
      <c r="B833" s="150" t="s">
        <v>88</v>
      </c>
      <c r="C833" s="150" t="s">
        <v>87</v>
      </c>
    </row>
    <row r="834" ht="14.25" customHeight="1">
      <c r="A834" s="152">
        <v>61363.0</v>
      </c>
      <c r="B834" s="153" t="s">
        <v>88</v>
      </c>
      <c r="C834" s="153" t="s">
        <v>73</v>
      </c>
    </row>
    <row r="835" ht="14.25" customHeight="1">
      <c r="A835" s="152">
        <v>61427.0</v>
      </c>
      <c r="B835" s="153" t="s">
        <v>72</v>
      </c>
      <c r="C835" s="153" t="s">
        <v>74</v>
      </c>
    </row>
    <row r="836" ht="14.25" customHeight="1">
      <c r="A836" s="152">
        <v>61428.0</v>
      </c>
      <c r="B836" s="153" t="s">
        <v>75</v>
      </c>
      <c r="C836" s="153" t="s">
        <v>74</v>
      </c>
    </row>
    <row r="837" ht="14.25" customHeight="1">
      <c r="A837" s="152">
        <v>61473.0</v>
      </c>
      <c r="B837" s="153" t="s">
        <v>76</v>
      </c>
      <c r="C837" s="153" t="s">
        <v>77</v>
      </c>
    </row>
    <row r="838" ht="14.25" customHeight="1">
      <c r="A838" s="152">
        <v>61474.0</v>
      </c>
      <c r="B838" s="153" t="s">
        <v>78</v>
      </c>
      <c r="C838" s="153" t="s">
        <v>79</v>
      </c>
    </row>
    <row r="839" ht="14.25" customHeight="1">
      <c r="A839" s="152">
        <v>61484.0</v>
      </c>
      <c r="B839" s="153" t="s">
        <v>75</v>
      </c>
      <c r="C839" s="153" t="s">
        <v>80</v>
      </c>
    </row>
    <row r="840" ht="14.25" customHeight="1">
      <c r="A840" s="152">
        <v>61535.0</v>
      </c>
      <c r="B840" s="153" t="s">
        <v>81</v>
      </c>
      <c r="C840" s="153" t="s">
        <v>82</v>
      </c>
    </row>
    <row r="841" ht="14.25" customHeight="1">
      <c r="A841" s="152">
        <v>61613.0</v>
      </c>
      <c r="B841" s="153" t="s">
        <v>76</v>
      </c>
      <c r="C841" s="153" t="s">
        <v>83</v>
      </c>
    </row>
    <row r="842" ht="14.25" customHeight="1">
      <c r="A842" s="152">
        <v>61648.0</v>
      </c>
      <c r="B842" s="153" t="s">
        <v>76</v>
      </c>
      <c r="C842" s="153" t="s">
        <v>84</v>
      </c>
    </row>
    <row r="843" ht="14.25" customHeight="1">
      <c r="A843" s="152">
        <v>61669.0</v>
      </c>
      <c r="B843" s="153" t="s">
        <v>76</v>
      </c>
      <c r="C843" s="153" t="s">
        <v>85</v>
      </c>
    </row>
    <row r="844" ht="14.25" customHeight="1">
      <c r="A844" s="152">
        <v>61682.0</v>
      </c>
      <c r="B844" s="153" t="s">
        <v>81</v>
      </c>
      <c r="C844" s="153" t="s">
        <v>86</v>
      </c>
    </row>
    <row r="845" ht="14.25" customHeight="1">
      <c r="A845" s="152">
        <v>61722.0</v>
      </c>
      <c r="B845" s="153" t="s">
        <v>75</v>
      </c>
      <c r="C845" s="153" t="s">
        <v>87</v>
      </c>
    </row>
    <row r="846" ht="14.25" customHeight="1">
      <c r="A846" s="149">
        <v>61729.0</v>
      </c>
      <c r="B846" s="150" t="s">
        <v>75</v>
      </c>
      <c r="C846" s="150" t="s">
        <v>73</v>
      </c>
    </row>
    <row r="847" ht="14.25" customHeight="1">
      <c r="A847" s="149">
        <v>61784.0</v>
      </c>
      <c r="B847" s="150" t="s">
        <v>72</v>
      </c>
      <c r="C847" s="150" t="s">
        <v>74</v>
      </c>
    </row>
    <row r="848" ht="14.25" customHeight="1">
      <c r="A848" s="149">
        <v>61785.0</v>
      </c>
      <c r="B848" s="150" t="s">
        <v>75</v>
      </c>
      <c r="C848" s="150" t="s">
        <v>74</v>
      </c>
    </row>
    <row r="849" ht="14.25" customHeight="1">
      <c r="A849" s="149">
        <v>61830.0</v>
      </c>
      <c r="B849" s="150" t="s">
        <v>76</v>
      </c>
      <c r="C849" s="150" t="s">
        <v>77</v>
      </c>
    </row>
    <row r="850" ht="14.25" customHeight="1">
      <c r="A850" s="149">
        <v>61839.0</v>
      </c>
      <c r="B850" s="150" t="s">
        <v>88</v>
      </c>
      <c r="C850" s="150" t="s">
        <v>79</v>
      </c>
    </row>
    <row r="851" ht="14.25" customHeight="1">
      <c r="A851" s="149">
        <v>61849.0</v>
      </c>
      <c r="B851" s="150" t="s">
        <v>89</v>
      </c>
      <c r="C851" s="150" t="s">
        <v>80</v>
      </c>
    </row>
    <row r="852" ht="14.25" customHeight="1">
      <c r="A852" s="149">
        <v>61892.0</v>
      </c>
      <c r="B852" s="150" t="s">
        <v>81</v>
      </c>
      <c r="C852" s="150" t="s">
        <v>82</v>
      </c>
    </row>
    <row r="853" ht="14.25" customHeight="1">
      <c r="A853" s="149">
        <v>61978.0</v>
      </c>
      <c r="B853" s="150" t="s">
        <v>78</v>
      </c>
      <c r="C853" s="150" t="s">
        <v>83</v>
      </c>
    </row>
    <row r="854" ht="14.25" customHeight="1">
      <c r="A854" s="149">
        <v>62013.0</v>
      </c>
      <c r="B854" s="150" t="s">
        <v>78</v>
      </c>
      <c r="C854" s="150" t="s">
        <v>84</v>
      </c>
    </row>
    <row r="855" ht="14.25" customHeight="1">
      <c r="A855" s="149">
        <v>62034.0</v>
      </c>
      <c r="B855" s="150" t="s">
        <v>78</v>
      </c>
      <c r="C855" s="150" t="s">
        <v>85</v>
      </c>
    </row>
    <row r="856" ht="14.25" customHeight="1">
      <c r="A856" s="149">
        <v>62047.0</v>
      </c>
      <c r="B856" s="150" t="s">
        <v>76</v>
      </c>
      <c r="C856" s="150" t="s">
        <v>86</v>
      </c>
    </row>
    <row r="857" ht="14.25" customHeight="1">
      <c r="A857" s="149">
        <v>62087.0</v>
      </c>
      <c r="B857" s="150" t="s">
        <v>89</v>
      </c>
      <c r="C857" s="150" t="s">
        <v>87</v>
      </c>
    </row>
    <row r="858" ht="14.25" customHeight="1">
      <c r="A858" s="152">
        <v>62094.0</v>
      </c>
      <c r="B858" s="153" t="s">
        <v>89</v>
      </c>
      <c r="C858" s="153" t="s">
        <v>73</v>
      </c>
    </row>
    <row r="859" ht="14.25" customHeight="1">
      <c r="A859" s="152">
        <v>62134.0</v>
      </c>
      <c r="B859" s="153" t="s">
        <v>72</v>
      </c>
      <c r="C859" s="153" t="s">
        <v>74</v>
      </c>
    </row>
    <row r="860" ht="14.25" customHeight="1">
      <c r="A860" s="152">
        <v>62135.0</v>
      </c>
      <c r="B860" s="153" t="s">
        <v>75</v>
      </c>
      <c r="C860" s="153" t="s">
        <v>74</v>
      </c>
    </row>
    <row r="861" ht="14.25" customHeight="1">
      <c r="A861" s="152">
        <v>62180.0</v>
      </c>
      <c r="B861" s="153" t="s">
        <v>76</v>
      </c>
      <c r="C861" s="153" t="s">
        <v>77</v>
      </c>
    </row>
    <row r="862" ht="14.25" customHeight="1">
      <c r="A862" s="152">
        <v>62204.0</v>
      </c>
      <c r="B862" s="153" t="s">
        <v>72</v>
      </c>
      <c r="C862" s="153" t="s">
        <v>79</v>
      </c>
    </row>
    <row r="863" ht="14.25" customHeight="1">
      <c r="A863" s="152">
        <v>62214.0</v>
      </c>
      <c r="B863" s="153" t="s">
        <v>81</v>
      </c>
      <c r="C863" s="153" t="s">
        <v>80</v>
      </c>
    </row>
    <row r="864" ht="14.25" customHeight="1">
      <c r="A864" s="152">
        <v>62242.0</v>
      </c>
      <c r="B864" s="153" t="s">
        <v>81</v>
      </c>
      <c r="C864" s="153" t="s">
        <v>82</v>
      </c>
    </row>
    <row r="865" ht="14.25" customHeight="1">
      <c r="A865" s="152">
        <v>62343.0</v>
      </c>
      <c r="B865" s="153" t="s">
        <v>88</v>
      </c>
      <c r="C865" s="153" t="s">
        <v>83</v>
      </c>
    </row>
    <row r="866" ht="14.25" customHeight="1">
      <c r="A866" s="152">
        <v>62378.0</v>
      </c>
      <c r="B866" s="153" t="s">
        <v>88</v>
      </c>
      <c r="C866" s="153" t="s">
        <v>84</v>
      </c>
    </row>
    <row r="867" ht="14.25" customHeight="1">
      <c r="A867" s="152">
        <v>62399.0</v>
      </c>
      <c r="B867" s="153" t="s">
        <v>88</v>
      </c>
      <c r="C867" s="153" t="s">
        <v>85</v>
      </c>
    </row>
    <row r="868" ht="14.25" customHeight="1">
      <c r="A868" s="152">
        <v>62412.0</v>
      </c>
      <c r="B868" s="153" t="s">
        <v>78</v>
      </c>
      <c r="C868" s="153" t="s">
        <v>86</v>
      </c>
    </row>
    <row r="869" ht="14.25" customHeight="1">
      <c r="A869" s="152">
        <v>62452.0</v>
      </c>
      <c r="B869" s="153" t="s">
        <v>81</v>
      </c>
      <c r="C869" s="153" t="s">
        <v>87</v>
      </c>
    </row>
    <row r="870" ht="14.25" customHeight="1">
      <c r="A870" s="149">
        <v>62459.0</v>
      </c>
      <c r="B870" s="150" t="s">
        <v>81</v>
      </c>
      <c r="C870" s="150" t="s">
        <v>73</v>
      </c>
    </row>
    <row r="871" ht="14.25" customHeight="1">
      <c r="A871" s="149">
        <v>62519.0</v>
      </c>
      <c r="B871" s="150" t="s">
        <v>72</v>
      </c>
      <c r="C871" s="150" t="s">
        <v>74</v>
      </c>
    </row>
    <row r="872" ht="14.25" customHeight="1">
      <c r="A872" s="149">
        <v>62520.0</v>
      </c>
      <c r="B872" s="150" t="s">
        <v>75</v>
      </c>
      <c r="C872" s="150" t="s">
        <v>74</v>
      </c>
    </row>
    <row r="873" ht="14.25" customHeight="1">
      <c r="A873" s="149">
        <v>62565.0</v>
      </c>
      <c r="B873" s="150" t="s">
        <v>76</v>
      </c>
      <c r="C873" s="150" t="s">
        <v>77</v>
      </c>
    </row>
    <row r="874" ht="14.25" customHeight="1">
      <c r="A874" s="149">
        <v>62569.0</v>
      </c>
      <c r="B874" s="150" t="s">
        <v>75</v>
      </c>
      <c r="C874" s="150" t="s">
        <v>79</v>
      </c>
    </row>
    <row r="875" ht="14.25" customHeight="1">
      <c r="A875" s="149">
        <v>62579.0</v>
      </c>
      <c r="B875" s="150" t="s">
        <v>76</v>
      </c>
      <c r="C875" s="150" t="s">
        <v>80</v>
      </c>
    </row>
    <row r="876" ht="14.25" customHeight="1">
      <c r="A876" s="149">
        <v>62627.0</v>
      </c>
      <c r="B876" s="150" t="s">
        <v>81</v>
      </c>
      <c r="C876" s="150" t="s">
        <v>82</v>
      </c>
    </row>
    <row r="877" ht="14.25" customHeight="1">
      <c r="A877" s="149">
        <v>62708.0</v>
      </c>
      <c r="B877" s="150" t="s">
        <v>72</v>
      </c>
      <c r="C877" s="150" t="s">
        <v>83</v>
      </c>
    </row>
    <row r="878" ht="14.25" customHeight="1">
      <c r="A878" s="149">
        <v>62743.0</v>
      </c>
      <c r="B878" s="150" t="s">
        <v>72</v>
      </c>
      <c r="C878" s="150" t="s">
        <v>84</v>
      </c>
    </row>
    <row r="879" ht="14.25" customHeight="1">
      <c r="A879" s="149">
        <v>62764.0</v>
      </c>
      <c r="B879" s="150" t="s">
        <v>72</v>
      </c>
      <c r="C879" s="150" t="s">
        <v>85</v>
      </c>
    </row>
    <row r="880" ht="14.25" customHeight="1">
      <c r="A880" s="149">
        <v>62777.0</v>
      </c>
      <c r="B880" s="150" t="s">
        <v>88</v>
      </c>
      <c r="C880" s="150" t="s">
        <v>86</v>
      </c>
    </row>
    <row r="881" ht="14.25" customHeight="1">
      <c r="A881" s="149">
        <v>62817.0</v>
      </c>
      <c r="B881" s="150" t="s">
        <v>76</v>
      </c>
      <c r="C881" s="150" t="s">
        <v>87</v>
      </c>
    </row>
    <row r="882" ht="14.25" customHeight="1">
      <c r="A882" s="152">
        <v>62824.0</v>
      </c>
      <c r="B882" s="153" t="s">
        <v>76</v>
      </c>
      <c r="C882" s="153" t="s">
        <v>73</v>
      </c>
    </row>
    <row r="883" ht="14.25" customHeight="1">
      <c r="A883" s="152">
        <v>62876.0</v>
      </c>
      <c r="B883" s="153" t="s">
        <v>72</v>
      </c>
      <c r="C883" s="153" t="s">
        <v>74</v>
      </c>
    </row>
    <row r="884" ht="14.25" customHeight="1">
      <c r="A884" s="152">
        <v>62877.0</v>
      </c>
      <c r="B884" s="153" t="s">
        <v>75</v>
      </c>
      <c r="C884" s="153" t="s">
        <v>74</v>
      </c>
    </row>
    <row r="885" ht="14.25" customHeight="1">
      <c r="A885" s="152">
        <v>62922.0</v>
      </c>
      <c r="B885" s="153" t="s">
        <v>76</v>
      </c>
      <c r="C885" s="153" t="s">
        <v>77</v>
      </c>
    </row>
    <row r="886" ht="14.25" customHeight="1">
      <c r="A886" s="152">
        <v>62935.0</v>
      </c>
      <c r="B886" s="153" t="s">
        <v>81</v>
      </c>
      <c r="C886" s="153" t="s">
        <v>79</v>
      </c>
    </row>
    <row r="887" ht="14.25" customHeight="1">
      <c r="A887" s="152">
        <v>62945.0</v>
      </c>
      <c r="B887" s="153" t="s">
        <v>88</v>
      </c>
      <c r="C887" s="153" t="s">
        <v>80</v>
      </c>
    </row>
    <row r="888" ht="14.25" customHeight="1">
      <c r="A888" s="152">
        <v>62984.0</v>
      </c>
      <c r="B888" s="153" t="s">
        <v>81</v>
      </c>
      <c r="C888" s="153" t="s">
        <v>82</v>
      </c>
    </row>
    <row r="889" ht="14.25" customHeight="1">
      <c r="A889" s="152">
        <v>63074.0</v>
      </c>
      <c r="B889" s="153" t="s">
        <v>89</v>
      </c>
      <c r="C889" s="153" t="s">
        <v>83</v>
      </c>
    </row>
    <row r="890" ht="14.25" customHeight="1">
      <c r="A890" s="152">
        <v>63109.0</v>
      </c>
      <c r="B890" s="153" t="s">
        <v>89</v>
      </c>
      <c r="C890" s="153" t="s">
        <v>84</v>
      </c>
    </row>
    <row r="891" ht="14.25" customHeight="1">
      <c r="A891" s="152">
        <v>63130.0</v>
      </c>
      <c r="B891" s="153" t="s">
        <v>89</v>
      </c>
      <c r="C891" s="153" t="s">
        <v>85</v>
      </c>
    </row>
    <row r="892" ht="14.25" customHeight="1">
      <c r="A892" s="152">
        <v>63143.0</v>
      </c>
      <c r="B892" s="153" t="s">
        <v>75</v>
      </c>
      <c r="C892" s="153" t="s">
        <v>86</v>
      </c>
    </row>
    <row r="893" ht="14.25" customHeight="1">
      <c r="A893" s="152">
        <v>63183.0</v>
      </c>
      <c r="B893" s="153" t="s">
        <v>88</v>
      </c>
      <c r="C893" s="153" t="s">
        <v>87</v>
      </c>
    </row>
    <row r="894" ht="14.25" customHeight="1">
      <c r="A894" s="149">
        <v>63190.0</v>
      </c>
      <c r="B894" s="150" t="s">
        <v>88</v>
      </c>
      <c r="C894" s="150" t="s">
        <v>73</v>
      </c>
    </row>
    <row r="895" ht="14.25" customHeight="1">
      <c r="A895" s="149">
        <v>63226.0</v>
      </c>
      <c r="B895" s="150" t="s">
        <v>72</v>
      </c>
      <c r="C895" s="150" t="s">
        <v>74</v>
      </c>
    </row>
    <row r="896" ht="14.25" customHeight="1">
      <c r="A896" s="149">
        <v>63227.0</v>
      </c>
      <c r="B896" s="150" t="s">
        <v>75</v>
      </c>
      <c r="C896" s="150" t="s">
        <v>74</v>
      </c>
    </row>
    <row r="897" ht="14.25" customHeight="1">
      <c r="A897" s="149">
        <v>63272.0</v>
      </c>
      <c r="B897" s="150" t="s">
        <v>76</v>
      </c>
      <c r="C897" s="150" t="s">
        <v>77</v>
      </c>
    </row>
    <row r="898" ht="14.25" customHeight="1">
      <c r="A898" s="149">
        <v>63300.0</v>
      </c>
      <c r="B898" s="150" t="s">
        <v>76</v>
      </c>
      <c r="C898" s="150" t="s">
        <v>79</v>
      </c>
    </row>
    <row r="899" ht="14.25" customHeight="1">
      <c r="A899" s="149">
        <v>63310.0</v>
      </c>
      <c r="B899" s="150" t="s">
        <v>72</v>
      </c>
      <c r="C899" s="150" t="s">
        <v>80</v>
      </c>
    </row>
    <row r="900" ht="14.25" customHeight="1">
      <c r="A900" s="149">
        <v>63334.0</v>
      </c>
      <c r="B900" s="150" t="s">
        <v>81</v>
      </c>
      <c r="C900" s="150" t="s">
        <v>82</v>
      </c>
    </row>
    <row r="901" ht="14.25" customHeight="1">
      <c r="A901" s="149">
        <v>63439.0</v>
      </c>
      <c r="B901" s="150" t="s">
        <v>81</v>
      </c>
      <c r="C901" s="150" t="s">
        <v>83</v>
      </c>
    </row>
    <row r="902" ht="14.25" customHeight="1">
      <c r="A902" s="149">
        <v>63474.0</v>
      </c>
      <c r="B902" s="150" t="s">
        <v>81</v>
      </c>
      <c r="C902" s="150" t="s">
        <v>84</v>
      </c>
    </row>
    <row r="903" ht="14.25" customHeight="1">
      <c r="A903" s="149">
        <v>63495.0</v>
      </c>
      <c r="B903" s="150" t="s">
        <v>81</v>
      </c>
      <c r="C903" s="150" t="s">
        <v>85</v>
      </c>
    </row>
    <row r="904" ht="14.25" customHeight="1">
      <c r="A904" s="149">
        <v>63508.0</v>
      </c>
      <c r="B904" s="150" t="s">
        <v>89</v>
      </c>
      <c r="C904" s="150" t="s">
        <v>86</v>
      </c>
    </row>
    <row r="905" ht="14.25" customHeight="1">
      <c r="A905" s="149">
        <v>63548.0</v>
      </c>
      <c r="B905" s="150" t="s">
        <v>72</v>
      </c>
      <c r="C905" s="150" t="s">
        <v>87</v>
      </c>
    </row>
    <row r="906" ht="14.25" customHeight="1">
      <c r="A906" s="152">
        <v>63555.0</v>
      </c>
      <c r="B906" s="153" t="s">
        <v>72</v>
      </c>
      <c r="C906" s="153" t="s">
        <v>73</v>
      </c>
    </row>
    <row r="907" ht="14.25" customHeight="1">
      <c r="A907" s="152">
        <v>63611.0</v>
      </c>
      <c r="B907" s="153" t="s">
        <v>72</v>
      </c>
      <c r="C907" s="153" t="s">
        <v>74</v>
      </c>
    </row>
    <row r="908" ht="14.25" customHeight="1">
      <c r="A908" s="152">
        <v>63612.0</v>
      </c>
      <c r="B908" s="153" t="s">
        <v>75</v>
      </c>
      <c r="C908" s="153" t="s">
        <v>74</v>
      </c>
    </row>
    <row r="909" ht="14.25" customHeight="1">
      <c r="A909" s="152">
        <v>63657.0</v>
      </c>
      <c r="B909" s="153" t="s">
        <v>76</v>
      </c>
      <c r="C909" s="153" t="s">
        <v>77</v>
      </c>
    </row>
    <row r="910" ht="14.25" customHeight="1">
      <c r="A910" s="152">
        <v>63665.0</v>
      </c>
      <c r="B910" s="153" t="s">
        <v>78</v>
      </c>
      <c r="C910" s="153" t="s">
        <v>79</v>
      </c>
    </row>
    <row r="911" ht="14.25" customHeight="1">
      <c r="A911" s="152">
        <v>63675.0</v>
      </c>
      <c r="B911" s="153" t="s">
        <v>75</v>
      </c>
      <c r="C911" s="153" t="s">
        <v>80</v>
      </c>
    </row>
    <row r="912" ht="14.25" customHeight="1">
      <c r="A912" s="152">
        <v>63719.0</v>
      </c>
      <c r="B912" s="153" t="s">
        <v>81</v>
      </c>
      <c r="C912" s="153" t="s">
        <v>82</v>
      </c>
    </row>
    <row r="913" ht="14.25" customHeight="1">
      <c r="A913" s="152">
        <v>63804.0</v>
      </c>
      <c r="B913" s="153" t="s">
        <v>76</v>
      </c>
      <c r="C913" s="153" t="s">
        <v>83</v>
      </c>
    </row>
    <row r="914" ht="14.25" customHeight="1">
      <c r="A914" s="152">
        <v>63839.0</v>
      </c>
      <c r="B914" s="153" t="s">
        <v>76</v>
      </c>
      <c r="C914" s="153" t="s">
        <v>84</v>
      </c>
    </row>
    <row r="915" ht="14.25" customHeight="1">
      <c r="A915" s="152">
        <v>63860.0</v>
      </c>
      <c r="B915" s="153" t="s">
        <v>76</v>
      </c>
      <c r="C915" s="153" t="s">
        <v>85</v>
      </c>
    </row>
    <row r="916" ht="14.25" customHeight="1">
      <c r="A916" s="152">
        <v>63873.0</v>
      </c>
      <c r="B916" s="153" t="s">
        <v>81</v>
      </c>
      <c r="C916" s="153" t="s">
        <v>86</v>
      </c>
    </row>
    <row r="917" ht="14.25" customHeight="1">
      <c r="A917" s="152">
        <v>63913.0</v>
      </c>
      <c r="B917" s="153" t="s">
        <v>75</v>
      </c>
      <c r="C917" s="153" t="s">
        <v>87</v>
      </c>
    </row>
    <row r="918" ht="14.25" customHeight="1">
      <c r="A918" s="149">
        <v>63920.0</v>
      </c>
      <c r="B918" s="150" t="s">
        <v>75</v>
      </c>
      <c r="C918" s="150" t="s">
        <v>73</v>
      </c>
    </row>
    <row r="919" ht="14.25" customHeight="1">
      <c r="A919" s="149">
        <v>63968.0</v>
      </c>
      <c r="B919" s="150" t="s">
        <v>72</v>
      </c>
      <c r="C919" s="150" t="s">
        <v>74</v>
      </c>
    </row>
    <row r="920" ht="14.25" customHeight="1">
      <c r="A920" s="149">
        <v>63969.0</v>
      </c>
      <c r="B920" s="150" t="s">
        <v>75</v>
      </c>
      <c r="C920" s="150" t="s">
        <v>74</v>
      </c>
    </row>
    <row r="921" ht="14.25" customHeight="1">
      <c r="A921" s="149">
        <v>64014.0</v>
      </c>
      <c r="B921" s="150" t="s">
        <v>76</v>
      </c>
      <c r="C921" s="150" t="s">
        <v>77</v>
      </c>
    </row>
    <row r="922" ht="14.25" customHeight="1">
      <c r="A922" s="149">
        <v>64030.0</v>
      </c>
      <c r="B922" s="150" t="s">
        <v>88</v>
      </c>
      <c r="C922" s="150" t="s">
        <v>79</v>
      </c>
    </row>
    <row r="923" ht="14.25" customHeight="1">
      <c r="A923" s="149">
        <v>64040.0</v>
      </c>
      <c r="B923" s="150" t="s">
        <v>89</v>
      </c>
      <c r="C923" s="150" t="s">
        <v>80</v>
      </c>
    </row>
    <row r="924" ht="14.25" customHeight="1">
      <c r="A924" s="149">
        <v>64076.0</v>
      </c>
      <c r="B924" s="150" t="s">
        <v>81</v>
      </c>
      <c r="C924" s="150" t="s">
        <v>82</v>
      </c>
    </row>
    <row r="925" ht="14.25" customHeight="1">
      <c r="A925" s="149">
        <v>64169.0</v>
      </c>
      <c r="B925" s="150" t="s">
        <v>78</v>
      </c>
      <c r="C925" s="150" t="s">
        <v>83</v>
      </c>
    </row>
    <row r="926" ht="14.25" customHeight="1">
      <c r="A926" s="149">
        <v>64204.0</v>
      </c>
      <c r="B926" s="150" t="s">
        <v>78</v>
      </c>
      <c r="C926" s="150" t="s">
        <v>84</v>
      </c>
    </row>
    <row r="927" ht="14.25" customHeight="1">
      <c r="A927" s="149">
        <v>64225.0</v>
      </c>
      <c r="B927" s="150" t="s">
        <v>78</v>
      </c>
      <c r="C927" s="150" t="s">
        <v>85</v>
      </c>
    </row>
    <row r="928" ht="14.25" customHeight="1">
      <c r="A928" s="149">
        <v>64238.0</v>
      </c>
      <c r="B928" s="150" t="s">
        <v>76</v>
      </c>
      <c r="C928" s="150" t="s">
        <v>86</v>
      </c>
    </row>
    <row r="929" ht="14.25" customHeight="1">
      <c r="A929" s="149">
        <v>64278.0</v>
      </c>
      <c r="B929" s="150" t="s">
        <v>89</v>
      </c>
      <c r="C929" s="150" t="s">
        <v>87</v>
      </c>
    </row>
    <row r="930" ht="14.25" customHeight="1">
      <c r="A930" s="152">
        <v>64285.0</v>
      </c>
      <c r="B930" s="153" t="s">
        <v>89</v>
      </c>
      <c r="C930" s="153" t="s">
        <v>73</v>
      </c>
    </row>
    <row r="931" ht="14.25" customHeight="1">
      <c r="A931" s="152">
        <v>64346.0</v>
      </c>
      <c r="B931" s="153" t="s">
        <v>72</v>
      </c>
      <c r="C931" s="153" t="s">
        <v>74</v>
      </c>
    </row>
    <row r="932" ht="14.25" customHeight="1">
      <c r="A932" s="152">
        <v>64347.0</v>
      </c>
      <c r="B932" s="153" t="s">
        <v>75</v>
      </c>
      <c r="C932" s="153" t="s">
        <v>74</v>
      </c>
    </row>
    <row r="933" ht="14.25" customHeight="1">
      <c r="A933" s="152">
        <v>64392.0</v>
      </c>
      <c r="B933" s="153" t="s">
        <v>76</v>
      </c>
      <c r="C933" s="153" t="s">
        <v>77</v>
      </c>
    </row>
    <row r="934" ht="14.25" customHeight="1">
      <c r="A934" s="152">
        <v>64396.0</v>
      </c>
      <c r="B934" s="153" t="s">
        <v>75</v>
      </c>
      <c r="C934" s="153" t="s">
        <v>79</v>
      </c>
    </row>
    <row r="935" ht="14.25" customHeight="1">
      <c r="A935" s="152">
        <v>64406.0</v>
      </c>
      <c r="B935" s="153" t="s">
        <v>76</v>
      </c>
      <c r="C935" s="153" t="s">
        <v>80</v>
      </c>
    </row>
    <row r="936" ht="14.25" customHeight="1">
      <c r="A936" s="152">
        <v>64454.0</v>
      </c>
      <c r="B936" s="153" t="s">
        <v>81</v>
      </c>
      <c r="C936" s="153" t="s">
        <v>82</v>
      </c>
    </row>
    <row r="937" ht="14.25" customHeight="1">
      <c r="A937" s="152">
        <v>64535.0</v>
      </c>
      <c r="B937" s="153" t="s">
        <v>72</v>
      </c>
      <c r="C937" s="153" t="s">
        <v>83</v>
      </c>
    </row>
    <row r="938" ht="14.25" customHeight="1">
      <c r="A938" s="152">
        <v>64570.0</v>
      </c>
      <c r="B938" s="153" t="s">
        <v>72</v>
      </c>
      <c r="C938" s="153" t="s">
        <v>84</v>
      </c>
    </row>
    <row r="939" ht="14.25" customHeight="1">
      <c r="A939" s="152">
        <v>64591.0</v>
      </c>
      <c r="B939" s="153" t="s">
        <v>72</v>
      </c>
      <c r="C939" s="153" t="s">
        <v>85</v>
      </c>
    </row>
    <row r="940" ht="14.25" customHeight="1">
      <c r="A940" s="152">
        <v>64604.0</v>
      </c>
      <c r="B940" s="153" t="s">
        <v>88</v>
      </c>
      <c r="C940" s="153" t="s">
        <v>86</v>
      </c>
    </row>
    <row r="941" ht="14.25" customHeight="1">
      <c r="A941" s="152">
        <v>64644.0</v>
      </c>
      <c r="B941" s="153" t="s">
        <v>76</v>
      </c>
      <c r="C941" s="153" t="s">
        <v>87</v>
      </c>
    </row>
    <row r="942" ht="14.25" customHeight="1">
      <c r="A942" s="149">
        <v>64651.0</v>
      </c>
      <c r="B942" s="150" t="s">
        <v>76</v>
      </c>
      <c r="C942" s="150" t="s">
        <v>73</v>
      </c>
    </row>
    <row r="943" ht="14.25" customHeight="1">
      <c r="A943" s="149">
        <v>64703.0</v>
      </c>
      <c r="B943" s="150" t="s">
        <v>72</v>
      </c>
      <c r="C943" s="150" t="s">
        <v>74</v>
      </c>
    </row>
    <row r="944" ht="14.25" customHeight="1">
      <c r="A944" s="149">
        <v>64704.0</v>
      </c>
      <c r="B944" s="150" t="s">
        <v>75</v>
      </c>
      <c r="C944" s="150" t="s">
        <v>74</v>
      </c>
    </row>
    <row r="945" ht="14.25" customHeight="1">
      <c r="A945" s="149">
        <v>64749.0</v>
      </c>
      <c r="B945" s="150" t="s">
        <v>76</v>
      </c>
      <c r="C945" s="150" t="s">
        <v>77</v>
      </c>
    </row>
    <row r="946" ht="14.25" customHeight="1">
      <c r="A946" s="149">
        <v>64761.0</v>
      </c>
      <c r="B946" s="150" t="s">
        <v>89</v>
      </c>
      <c r="C946" s="150" t="s">
        <v>79</v>
      </c>
    </row>
    <row r="947" ht="14.25" customHeight="1">
      <c r="A947" s="149">
        <v>64771.0</v>
      </c>
      <c r="B947" s="150" t="s">
        <v>78</v>
      </c>
      <c r="C947" s="150" t="s">
        <v>80</v>
      </c>
    </row>
    <row r="948" ht="14.25" customHeight="1">
      <c r="A948" s="149">
        <v>64811.0</v>
      </c>
      <c r="B948" s="150" t="s">
        <v>81</v>
      </c>
      <c r="C948" s="150" t="s">
        <v>82</v>
      </c>
    </row>
    <row r="949" ht="14.25" customHeight="1">
      <c r="A949" s="149">
        <v>64900.0</v>
      </c>
      <c r="B949" s="150" t="s">
        <v>75</v>
      </c>
      <c r="C949" s="150" t="s">
        <v>83</v>
      </c>
    </row>
    <row r="950" ht="14.25" customHeight="1">
      <c r="A950" s="149">
        <v>64935.0</v>
      </c>
      <c r="B950" s="150" t="s">
        <v>75</v>
      </c>
      <c r="C950" s="150" t="s">
        <v>84</v>
      </c>
    </row>
    <row r="951" ht="14.25" customHeight="1">
      <c r="A951" s="149">
        <v>64956.0</v>
      </c>
      <c r="B951" s="150" t="s">
        <v>75</v>
      </c>
      <c r="C951" s="150" t="s">
        <v>85</v>
      </c>
    </row>
    <row r="952" ht="14.25" customHeight="1">
      <c r="A952" s="149">
        <v>64969.0</v>
      </c>
      <c r="B952" s="150" t="s">
        <v>72</v>
      </c>
      <c r="C952" s="150" t="s">
        <v>86</v>
      </c>
    </row>
    <row r="953" ht="14.25" customHeight="1">
      <c r="A953" s="149">
        <v>65009.0</v>
      </c>
      <c r="B953" s="150" t="s">
        <v>78</v>
      </c>
      <c r="C953" s="150" t="s">
        <v>87</v>
      </c>
    </row>
    <row r="954" ht="14.25" customHeight="1">
      <c r="A954" s="152">
        <v>65016.0</v>
      </c>
      <c r="B954" s="153" t="s">
        <v>78</v>
      </c>
      <c r="C954" s="153" t="s">
        <v>73</v>
      </c>
    </row>
    <row r="955" ht="14.25" customHeight="1">
      <c r="A955" s="152">
        <v>65060.0</v>
      </c>
      <c r="B955" s="153" t="s">
        <v>72</v>
      </c>
      <c r="C955" s="153" t="s">
        <v>74</v>
      </c>
    </row>
    <row r="956" ht="14.25" customHeight="1">
      <c r="A956" s="152">
        <v>65061.0</v>
      </c>
      <c r="B956" s="153" t="s">
        <v>75</v>
      </c>
      <c r="C956" s="153" t="s">
        <v>74</v>
      </c>
    </row>
    <row r="957" ht="14.25" customHeight="1">
      <c r="A957" s="152">
        <v>65106.0</v>
      </c>
      <c r="B957" s="153" t="s">
        <v>76</v>
      </c>
      <c r="C957" s="153" t="s">
        <v>77</v>
      </c>
    </row>
    <row r="958" ht="14.25" customHeight="1">
      <c r="A958" s="152">
        <v>65126.0</v>
      </c>
      <c r="B958" s="153" t="s">
        <v>81</v>
      </c>
      <c r="C958" s="153" t="s">
        <v>79</v>
      </c>
    </row>
    <row r="959" ht="14.25" customHeight="1">
      <c r="A959" s="152">
        <v>65136.0</v>
      </c>
      <c r="B959" s="153" t="s">
        <v>88</v>
      </c>
      <c r="C959" s="153" t="s">
        <v>80</v>
      </c>
    </row>
    <row r="960" ht="14.25" customHeight="1">
      <c r="A960" s="152">
        <v>65168.0</v>
      </c>
      <c r="B960" s="153" t="s">
        <v>81</v>
      </c>
      <c r="C960" s="153" t="s">
        <v>82</v>
      </c>
    </row>
    <row r="961" ht="14.25" customHeight="1">
      <c r="A961" s="152">
        <v>65265.0</v>
      </c>
      <c r="B961" s="153" t="s">
        <v>89</v>
      </c>
      <c r="C961" s="153" t="s">
        <v>83</v>
      </c>
    </row>
    <row r="962" ht="14.25" customHeight="1">
      <c r="A962" s="152">
        <v>65300.0</v>
      </c>
      <c r="B962" s="153" t="s">
        <v>89</v>
      </c>
      <c r="C962" s="153" t="s">
        <v>84</v>
      </c>
    </row>
    <row r="963" ht="14.25" customHeight="1">
      <c r="A963" s="152">
        <v>65321.0</v>
      </c>
      <c r="B963" s="153" t="s">
        <v>89</v>
      </c>
      <c r="C963" s="153" t="s">
        <v>85</v>
      </c>
    </row>
    <row r="964" ht="14.25" customHeight="1">
      <c r="A964" s="152">
        <v>65334.0</v>
      </c>
      <c r="B964" s="153" t="s">
        <v>75</v>
      </c>
      <c r="C964" s="153" t="s">
        <v>86</v>
      </c>
    </row>
    <row r="965" ht="14.25" customHeight="1">
      <c r="A965" s="152">
        <v>65374.0</v>
      </c>
      <c r="B965" s="153" t="s">
        <v>88</v>
      </c>
      <c r="C965" s="153" t="s">
        <v>87</v>
      </c>
    </row>
    <row r="966" ht="14.25" customHeight="1">
      <c r="A966" s="149">
        <v>65381.0</v>
      </c>
      <c r="B966" s="150" t="s">
        <v>88</v>
      </c>
      <c r="C966" s="150" t="s">
        <v>73</v>
      </c>
    </row>
    <row r="967" ht="14.25" customHeight="1">
      <c r="A967" s="149">
        <v>65445.0</v>
      </c>
      <c r="B967" s="150" t="s">
        <v>72</v>
      </c>
      <c r="C967" s="150" t="s">
        <v>74</v>
      </c>
    </row>
    <row r="968" ht="14.25" customHeight="1">
      <c r="A968" s="149">
        <v>65446.0</v>
      </c>
      <c r="B968" s="150" t="s">
        <v>75</v>
      </c>
      <c r="C968" s="150" t="s">
        <v>74</v>
      </c>
    </row>
    <row r="969" ht="14.25" customHeight="1">
      <c r="A969" s="149">
        <v>65491.0</v>
      </c>
      <c r="B969" s="150" t="s">
        <v>76</v>
      </c>
      <c r="C969" s="150" t="s">
        <v>77</v>
      </c>
    </row>
    <row r="970" ht="14.25" customHeight="1">
      <c r="A970" s="149">
        <v>65491.0</v>
      </c>
      <c r="B970" s="150" t="s">
        <v>76</v>
      </c>
      <c r="C970" s="150" t="s">
        <v>79</v>
      </c>
    </row>
    <row r="971" ht="14.25" customHeight="1">
      <c r="A971" s="149">
        <v>65501.0</v>
      </c>
      <c r="B971" s="150" t="s">
        <v>72</v>
      </c>
      <c r="C971" s="150" t="s">
        <v>80</v>
      </c>
    </row>
    <row r="972" ht="14.25" customHeight="1">
      <c r="A972" s="149">
        <v>65553.0</v>
      </c>
      <c r="B972" s="150" t="s">
        <v>81</v>
      </c>
      <c r="C972" s="150" t="s">
        <v>82</v>
      </c>
    </row>
    <row r="973" ht="14.25" customHeight="1">
      <c r="A973" s="149">
        <v>65630.0</v>
      </c>
      <c r="B973" s="150" t="s">
        <v>81</v>
      </c>
      <c r="C973" s="150" t="s">
        <v>83</v>
      </c>
    </row>
    <row r="974" ht="14.25" customHeight="1">
      <c r="A974" s="149">
        <v>65665.0</v>
      </c>
      <c r="B974" s="150" t="s">
        <v>81</v>
      </c>
      <c r="C974" s="150" t="s">
        <v>84</v>
      </c>
    </row>
    <row r="975" ht="14.25" customHeight="1">
      <c r="A975" s="149">
        <v>65686.0</v>
      </c>
      <c r="B975" s="150" t="s">
        <v>81</v>
      </c>
      <c r="C975" s="150" t="s">
        <v>85</v>
      </c>
    </row>
    <row r="976" ht="14.25" customHeight="1">
      <c r="A976" s="149">
        <v>65699.0</v>
      </c>
      <c r="B976" s="150" t="s">
        <v>89</v>
      </c>
      <c r="C976" s="150" t="s">
        <v>86</v>
      </c>
    </row>
    <row r="977" ht="14.25" customHeight="1">
      <c r="A977" s="149">
        <v>65739.0</v>
      </c>
      <c r="B977" s="150" t="s">
        <v>72</v>
      </c>
      <c r="C977" s="150" t="s">
        <v>87</v>
      </c>
    </row>
    <row r="978" ht="14.25" customHeight="1">
      <c r="A978" s="152">
        <v>65746.0</v>
      </c>
      <c r="B978" s="153" t="s">
        <v>72</v>
      </c>
      <c r="C978" s="153" t="s">
        <v>73</v>
      </c>
    </row>
    <row r="979" ht="14.25" customHeight="1">
      <c r="A979" s="152">
        <v>65795.0</v>
      </c>
      <c r="B979" s="153" t="s">
        <v>72</v>
      </c>
      <c r="C979" s="153" t="s">
        <v>74</v>
      </c>
    </row>
    <row r="980" ht="14.25" customHeight="1">
      <c r="A980" s="152">
        <v>65796.0</v>
      </c>
      <c r="B980" s="153" t="s">
        <v>75</v>
      </c>
      <c r="C980" s="153" t="s">
        <v>74</v>
      </c>
    </row>
    <row r="981" ht="14.25" customHeight="1">
      <c r="A981" s="152">
        <v>65841.0</v>
      </c>
      <c r="B981" s="153" t="s">
        <v>76</v>
      </c>
      <c r="C981" s="153" t="s">
        <v>77</v>
      </c>
    </row>
    <row r="982" ht="14.25" customHeight="1">
      <c r="A982" s="152">
        <v>65857.0</v>
      </c>
      <c r="B982" s="153" t="s">
        <v>88</v>
      </c>
      <c r="C982" s="153" t="s">
        <v>79</v>
      </c>
    </row>
    <row r="983" ht="14.25" customHeight="1">
      <c r="A983" s="152">
        <v>65867.0</v>
      </c>
      <c r="B983" s="153" t="s">
        <v>89</v>
      </c>
      <c r="C983" s="153" t="s">
        <v>80</v>
      </c>
    </row>
    <row r="984" ht="14.25" customHeight="1">
      <c r="A984" s="152">
        <v>65903.0</v>
      </c>
      <c r="B984" s="153" t="s">
        <v>81</v>
      </c>
      <c r="C984" s="153" t="s">
        <v>82</v>
      </c>
    </row>
    <row r="985" ht="14.25" customHeight="1">
      <c r="A985" s="152">
        <v>65996.0</v>
      </c>
      <c r="B985" s="153" t="s">
        <v>78</v>
      </c>
      <c r="C985" s="153" t="s">
        <v>83</v>
      </c>
    </row>
    <row r="986" ht="14.25" customHeight="1">
      <c r="A986" s="152">
        <v>66031.0</v>
      </c>
      <c r="B986" s="153" t="s">
        <v>78</v>
      </c>
      <c r="C986" s="153" t="s">
        <v>84</v>
      </c>
    </row>
    <row r="987" ht="14.25" customHeight="1">
      <c r="A987" s="152">
        <v>66052.0</v>
      </c>
      <c r="B987" s="153" t="s">
        <v>78</v>
      </c>
      <c r="C987" s="153" t="s">
        <v>85</v>
      </c>
    </row>
    <row r="988" ht="14.25" customHeight="1">
      <c r="A988" s="152">
        <v>66065.0</v>
      </c>
      <c r="B988" s="153" t="s">
        <v>76</v>
      </c>
      <c r="C988" s="153" t="s">
        <v>86</v>
      </c>
    </row>
    <row r="989" ht="14.25" customHeight="1">
      <c r="A989" s="152">
        <v>66105.0</v>
      </c>
      <c r="B989" s="153" t="s">
        <v>89</v>
      </c>
      <c r="C989" s="153" t="s">
        <v>87</v>
      </c>
    </row>
    <row r="990" ht="14.25" customHeight="1">
      <c r="A990" s="149">
        <v>66112.0</v>
      </c>
      <c r="B990" s="150" t="s">
        <v>89</v>
      </c>
      <c r="C990" s="150" t="s">
        <v>73</v>
      </c>
    </row>
    <row r="991" ht="14.25" customHeight="1">
      <c r="A991" s="149">
        <v>66152.0</v>
      </c>
      <c r="B991" s="150" t="s">
        <v>72</v>
      </c>
      <c r="C991" s="150" t="s">
        <v>74</v>
      </c>
    </row>
    <row r="992" ht="14.25" customHeight="1">
      <c r="A992" s="149">
        <v>66153.0</v>
      </c>
      <c r="B992" s="150" t="s">
        <v>75</v>
      </c>
      <c r="C992" s="150" t="s">
        <v>74</v>
      </c>
    </row>
    <row r="993" ht="14.25" customHeight="1">
      <c r="A993" s="149">
        <v>66198.0</v>
      </c>
      <c r="B993" s="150" t="s">
        <v>76</v>
      </c>
      <c r="C993" s="150" t="s">
        <v>77</v>
      </c>
    </row>
    <row r="994" ht="14.25" customHeight="1">
      <c r="A994" s="149">
        <v>66222.0</v>
      </c>
      <c r="B994" s="150" t="s">
        <v>72</v>
      </c>
      <c r="C994" s="150" t="s">
        <v>79</v>
      </c>
    </row>
    <row r="995" ht="14.25" customHeight="1">
      <c r="A995" s="149">
        <v>66232.0</v>
      </c>
      <c r="B995" s="150" t="s">
        <v>81</v>
      </c>
      <c r="C995" s="150" t="s">
        <v>80</v>
      </c>
    </row>
    <row r="996" ht="14.25" customHeight="1">
      <c r="A996" s="149">
        <v>66260.0</v>
      </c>
      <c r="B996" s="150" t="s">
        <v>81</v>
      </c>
      <c r="C996" s="150" t="s">
        <v>82</v>
      </c>
    </row>
    <row r="997" ht="14.25" customHeight="1">
      <c r="A997" s="149">
        <v>66361.0</v>
      </c>
      <c r="B997" s="150" t="s">
        <v>88</v>
      </c>
      <c r="C997" s="150" t="s">
        <v>83</v>
      </c>
    </row>
    <row r="998" ht="14.25" customHeight="1">
      <c r="A998" s="149">
        <v>66396.0</v>
      </c>
      <c r="B998" s="150" t="s">
        <v>88</v>
      </c>
      <c r="C998" s="150" t="s">
        <v>84</v>
      </c>
    </row>
    <row r="999" ht="14.25" customHeight="1">
      <c r="A999" s="149">
        <v>66417.0</v>
      </c>
      <c r="B999" s="150" t="s">
        <v>88</v>
      </c>
      <c r="C999" s="150" t="s">
        <v>85</v>
      </c>
    </row>
    <row r="1000" ht="14.25" customHeight="1">
      <c r="A1000" s="149">
        <v>66430.0</v>
      </c>
      <c r="B1000" s="150" t="s">
        <v>78</v>
      </c>
      <c r="C1000" s="150" t="s">
        <v>86</v>
      </c>
    </row>
    <row r="1001" ht="14.25" customHeight="1">
      <c r="A1001" s="149">
        <v>66470.0</v>
      </c>
      <c r="B1001" s="150" t="s">
        <v>81</v>
      </c>
      <c r="C1001" s="150" t="s">
        <v>87</v>
      </c>
    </row>
    <row r="1002" ht="14.25" customHeight="1">
      <c r="A1002" s="152">
        <v>66477.0</v>
      </c>
      <c r="B1002" s="153" t="s">
        <v>81</v>
      </c>
      <c r="C1002" s="153" t="s">
        <v>73</v>
      </c>
    </row>
    <row r="1003" ht="14.25" customHeight="1">
      <c r="A1003" s="152">
        <v>66537.0</v>
      </c>
      <c r="B1003" s="153" t="s">
        <v>72</v>
      </c>
      <c r="C1003" s="153" t="s">
        <v>74</v>
      </c>
    </row>
    <row r="1004" ht="14.25" customHeight="1">
      <c r="A1004" s="152">
        <v>66538.0</v>
      </c>
      <c r="B1004" s="153" t="s">
        <v>75</v>
      </c>
      <c r="C1004" s="153" t="s">
        <v>74</v>
      </c>
    </row>
    <row r="1005" ht="14.25" customHeight="1">
      <c r="A1005" s="152">
        <v>66583.0</v>
      </c>
      <c r="B1005" s="153" t="s">
        <v>76</v>
      </c>
      <c r="C1005" s="153" t="s">
        <v>77</v>
      </c>
    </row>
    <row r="1006" ht="14.25" customHeight="1">
      <c r="A1006" s="152">
        <v>66587.0</v>
      </c>
      <c r="B1006" s="153" t="s">
        <v>75</v>
      </c>
      <c r="C1006" s="153" t="s">
        <v>79</v>
      </c>
    </row>
    <row r="1007" ht="14.25" customHeight="1">
      <c r="A1007" s="152">
        <v>66597.0</v>
      </c>
      <c r="B1007" s="153" t="s">
        <v>76</v>
      </c>
      <c r="C1007" s="153" t="s">
        <v>80</v>
      </c>
    </row>
    <row r="1008" ht="14.25" customHeight="1">
      <c r="A1008" s="152">
        <v>66645.0</v>
      </c>
      <c r="B1008" s="153" t="s">
        <v>81</v>
      </c>
      <c r="C1008" s="153" t="s">
        <v>82</v>
      </c>
    </row>
    <row r="1009" ht="14.25" customHeight="1">
      <c r="A1009" s="152">
        <v>66726.0</v>
      </c>
      <c r="B1009" s="153" t="s">
        <v>72</v>
      </c>
      <c r="C1009" s="153" t="s">
        <v>83</v>
      </c>
    </row>
    <row r="1010" ht="14.25" customHeight="1">
      <c r="A1010" s="152">
        <v>66761.0</v>
      </c>
      <c r="B1010" s="153" t="s">
        <v>72</v>
      </c>
      <c r="C1010" s="153" t="s">
        <v>84</v>
      </c>
    </row>
    <row r="1011" ht="14.25" customHeight="1">
      <c r="A1011" s="152">
        <v>66782.0</v>
      </c>
      <c r="B1011" s="153" t="s">
        <v>72</v>
      </c>
      <c r="C1011" s="153" t="s">
        <v>85</v>
      </c>
    </row>
    <row r="1012" ht="14.25" customHeight="1">
      <c r="A1012" s="152">
        <v>66795.0</v>
      </c>
      <c r="B1012" s="153" t="s">
        <v>88</v>
      </c>
      <c r="C1012" s="153" t="s">
        <v>86</v>
      </c>
    </row>
    <row r="1013" ht="14.25" customHeight="1">
      <c r="A1013" s="152">
        <v>66835.0</v>
      </c>
      <c r="B1013" s="153" t="s">
        <v>76</v>
      </c>
      <c r="C1013" s="153" t="s">
        <v>87</v>
      </c>
    </row>
    <row r="1014" ht="14.25" customHeight="1">
      <c r="A1014" s="149">
        <v>66842.0</v>
      </c>
      <c r="B1014" s="150" t="s">
        <v>76</v>
      </c>
      <c r="C1014" s="150" t="s">
        <v>73</v>
      </c>
    </row>
    <row r="1015" ht="14.25" customHeight="1">
      <c r="A1015" s="149">
        <v>66887.0</v>
      </c>
      <c r="B1015" s="150" t="s">
        <v>72</v>
      </c>
      <c r="C1015" s="150" t="s">
        <v>74</v>
      </c>
    </row>
    <row r="1016" ht="14.25" customHeight="1">
      <c r="A1016" s="149">
        <v>66888.0</v>
      </c>
      <c r="B1016" s="150" t="s">
        <v>75</v>
      </c>
      <c r="C1016" s="150" t="s">
        <v>74</v>
      </c>
    </row>
    <row r="1017" ht="14.25" customHeight="1">
      <c r="A1017" s="149">
        <v>66933.0</v>
      </c>
      <c r="B1017" s="150" t="s">
        <v>76</v>
      </c>
      <c r="C1017" s="150" t="s">
        <v>77</v>
      </c>
    </row>
    <row r="1018" ht="14.25" customHeight="1">
      <c r="A1018" s="149">
        <v>66952.0</v>
      </c>
      <c r="B1018" s="150" t="s">
        <v>89</v>
      </c>
      <c r="C1018" s="150" t="s">
        <v>79</v>
      </c>
    </row>
    <row r="1019" ht="14.25" customHeight="1">
      <c r="A1019" s="149">
        <v>66962.0</v>
      </c>
      <c r="B1019" s="150" t="s">
        <v>78</v>
      </c>
      <c r="C1019" s="150" t="s">
        <v>80</v>
      </c>
    </row>
    <row r="1020" ht="14.25" customHeight="1">
      <c r="A1020" s="149">
        <v>66995.0</v>
      </c>
      <c r="B1020" s="150" t="s">
        <v>81</v>
      </c>
      <c r="C1020" s="150" t="s">
        <v>82</v>
      </c>
    </row>
    <row r="1021" ht="14.25" customHeight="1">
      <c r="A1021" s="149">
        <v>67091.0</v>
      </c>
      <c r="B1021" s="150" t="s">
        <v>75</v>
      </c>
      <c r="C1021" s="150" t="s">
        <v>83</v>
      </c>
    </row>
    <row r="1022" ht="14.25" customHeight="1">
      <c r="A1022" s="149">
        <v>67126.0</v>
      </c>
      <c r="B1022" s="150" t="s">
        <v>75</v>
      </c>
      <c r="C1022" s="150" t="s">
        <v>84</v>
      </c>
    </row>
    <row r="1023" ht="14.25" customHeight="1">
      <c r="A1023" s="149">
        <v>67147.0</v>
      </c>
      <c r="B1023" s="150" t="s">
        <v>75</v>
      </c>
      <c r="C1023" s="150" t="s">
        <v>85</v>
      </c>
    </row>
    <row r="1024" ht="14.25" customHeight="1">
      <c r="A1024" s="149">
        <v>67160.0</v>
      </c>
      <c r="B1024" s="150" t="s">
        <v>72</v>
      </c>
      <c r="C1024" s="150" t="s">
        <v>86</v>
      </c>
    </row>
    <row r="1025" ht="14.25" customHeight="1">
      <c r="A1025" s="149">
        <v>67200.0</v>
      </c>
      <c r="B1025" s="150" t="s">
        <v>78</v>
      </c>
      <c r="C1025" s="150" t="s">
        <v>87</v>
      </c>
    </row>
    <row r="1026" ht="14.25" customHeight="1">
      <c r="A1026" s="152">
        <v>67207.0</v>
      </c>
      <c r="B1026" s="153" t="s">
        <v>78</v>
      </c>
      <c r="C1026" s="153" t="s">
        <v>73</v>
      </c>
    </row>
    <row r="1027" ht="14.25" customHeight="1">
      <c r="A1027" s="152">
        <v>67244.0</v>
      </c>
      <c r="B1027" s="153" t="s">
        <v>72</v>
      </c>
      <c r="C1027" s="153" t="s">
        <v>74</v>
      </c>
    </row>
    <row r="1028" ht="14.25" customHeight="1">
      <c r="A1028" s="152">
        <v>67245.0</v>
      </c>
      <c r="B1028" s="153" t="s">
        <v>75</v>
      </c>
      <c r="C1028" s="153" t="s">
        <v>74</v>
      </c>
    </row>
    <row r="1029" ht="14.25" customHeight="1">
      <c r="A1029" s="152">
        <v>67290.0</v>
      </c>
      <c r="B1029" s="153" t="s">
        <v>76</v>
      </c>
      <c r="C1029" s="153" t="s">
        <v>77</v>
      </c>
    </row>
    <row r="1030" ht="14.25" customHeight="1">
      <c r="A1030" s="152">
        <v>67318.0</v>
      </c>
      <c r="B1030" s="153" t="s">
        <v>76</v>
      </c>
      <c r="C1030" s="153" t="s">
        <v>79</v>
      </c>
    </row>
    <row r="1031" ht="14.25" customHeight="1">
      <c r="A1031" s="152">
        <v>67328.0</v>
      </c>
      <c r="B1031" s="153" t="s">
        <v>72</v>
      </c>
      <c r="C1031" s="153" t="s">
        <v>80</v>
      </c>
    </row>
    <row r="1032" ht="14.25" customHeight="1">
      <c r="A1032" s="152">
        <v>67352.0</v>
      </c>
      <c r="B1032" s="153" t="s">
        <v>81</v>
      </c>
      <c r="C1032" s="153" t="s">
        <v>82</v>
      </c>
    </row>
    <row r="1033" ht="14.25" customHeight="1">
      <c r="A1033" s="152">
        <v>67457.0</v>
      </c>
      <c r="B1033" s="153" t="s">
        <v>81</v>
      </c>
      <c r="C1033" s="153" t="s">
        <v>83</v>
      </c>
    </row>
    <row r="1034" ht="14.25" customHeight="1">
      <c r="A1034" s="152">
        <v>67492.0</v>
      </c>
      <c r="B1034" s="153" t="s">
        <v>81</v>
      </c>
      <c r="C1034" s="153" t="s">
        <v>84</v>
      </c>
    </row>
    <row r="1035" ht="14.25" customHeight="1">
      <c r="A1035" s="152">
        <v>67513.0</v>
      </c>
      <c r="B1035" s="153" t="s">
        <v>81</v>
      </c>
      <c r="C1035" s="153" t="s">
        <v>85</v>
      </c>
    </row>
    <row r="1036" ht="14.25" customHeight="1">
      <c r="A1036" s="152">
        <v>67526.0</v>
      </c>
      <c r="B1036" s="153" t="s">
        <v>89</v>
      </c>
      <c r="C1036" s="153" t="s">
        <v>86</v>
      </c>
    </row>
    <row r="1037" ht="14.25" customHeight="1">
      <c r="A1037" s="152">
        <v>67566.0</v>
      </c>
      <c r="B1037" s="153" t="s">
        <v>72</v>
      </c>
      <c r="C1037" s="153" t="s">
        <v>87</v>
      </c>
    </row>
    <row r="1038" ht="14.25" customHeight="1">
      <c r="A1038" s="149">
        <v>67573.0</v>
      </c>
      <c r="B1038" s="150" t="s">
        <v>72</v>
      </c>
      <c r="C1038" s="150" t="s">
        <v>73</v>
      </c>
    </row>
    <row r="1039" ht="14.25" customHeight="1">
      <c r="A1039" s="149">
        <v>67629.0</v>
      </c>
      <c r="B1039" s="150" t="s">
        <v>72</v>
      </c>
      <c r="C1039" s="150" t="s">
        <v>74</v>
      </c>
    </row>
    <row r="1040" ht="14.25" customHeight="1">
      <c r="A1040" s="149">
        <v>67630.0</v>
      </c>
      <c r="B1040" s="150" t="s">
        <v>75</v>
      </c>
      <c r="C1040" s="150" t="s">
        <v>74</v>
      </c>
    </row>
    <row r="1041" ht="14.25" customHeight="1">
      <c r="A1041" s="149">
        <v>67675.0</v>
      </c>
      <c r="B1041" s="150" t="s">
        <v>76</v>
      </c>
      <c r="C1041" s="150" t="s">
        <v>77</v>
      </c>
    </row>
    <row r="1042" ht="14.25" customHeight="1">
      <c r="A1042" s="149">
        <v>67683.0</v>
      </c>
      <c r="B1042" s="150" t="s">
        <v>78</v>
      </c>
      <c r="C1042" s="150" t="s">
        <v>79</v>
      </c>
    </row>
    <row r="1043" ht="14.25" customHeight="1">
      <c r="A1043" s="149">
        <v>67693.0</v>
      </c>
      <c r="B1043" s="150" t="s">
        <v>75</v>
      </c>
      <c r="C1043" s="150" t="s">
        <v>80</v>
      </c>
    </row>
    <row r="1044" ht="14.25" customHeight="1">
      <c r="A1044" s="149">
        <v>67737.0</v>
      </c>
      <c r="B1044" s="150" t="s">
        <v>81</v>
      </c>
      <c r="C1044" s="150" t="s">
        <v>82</v>
      </c>
    </row>
    <row r="1045" ht="14.25" customHeight="1">
      <c r="A1045" s="149">
        <v>67822.0</v>
      </c>
      <c r="B1045" s="150" t="s">
        <v>76</v>
      </c>
      <c r="C1045" s="150" t="s">
        <v>83</v>
      </c>
    </row>
    <row r="1046" ht="14.25" customHeight="1">
      <c r="A1046" s="149">
        <v>67857.0</v>
      </c>
      <c r="B1046" s="150" t="s">
        <v>76</v>
      </c>
      <c r="C1046" s="150" t="s">
        <v>84</v>
      </c>
    </row>
    <row r="1047" ht="14.25" customHeight="1">
      <c r="A1047" s="149">
        <v>67878.0</v>
      </c>
      <c r="B1047" s="150" t="s">
        <v>76</v>
      </c>
      <c r="C1047" s="150" t="s">
        <v>85</v>
      </c>
    </row>
    <row r="1048" ht="14.25" customHeight="1">
      <c r="A1048" s="149">
        <v>67891.0</v>
      </c>
      <c r="B1048" s="150" t="s">
        <v>81</v>
      </c>
      <c r="C1048" s="150" t="s">
        <v>86</v>
      </c>
    </row>
    <row r="1049" ht="14.25" customHeight="1">
      <c r="A1049" s="149">
        <v>67931.0</v>
      </c>
      <c r="B1049" s="150" t="s">
        <v>75</v>
      </c>
      <c r="C1049" s="150" t="s">
        <v>87</v>
      </c>
    </row>
    <row r="1050" ht="14.25" customHeight="1">
      <c r="A1050" s="152">
        <v>67938.0</v>
      </c>
      <c r="B1050" s="153" t="s">
        <v>75</v>
      </c>
      <c r="C1050" s="153" t="s">
        <v>73</v>
      </c>
    </row>
    <row r="1051" ht="14.25" customHeight="1">
      <c r="A1051" s="152">
        <v>67979.0</v>
      </c>
      <c r="B1051" s="153" t="s">
        <v>72</v>
      </c>
      <c r="C1051" s="153" t="s">
        <v>74</v>
      </c>
    </row>
    <row r="1052" ht="14.25" customHeight="1">
      <c r="A1052" s="152">
        <v>67980.0</v>
      </c>
      <c r="B1052" s="153" t="s">
        <v>75</v>
      </c>
      <c r="C1052" s="153" t="s">
        <v>74</v>
      </c>
    </row>
    <row r="1053" ht="14.25" customHeight="1">
      <c r="A1053" s="152">
        <v>68025.0</v>
      </c>
      <c r="B1053" s="153" t="s">
        <v>76</v>
      </c>
      <c r="C1053" s="153" t="s">
        <v>77</v>
      </c>
    </row>
    <row r="1054" ht="14.25" customHeight="1">
      <c r="A1054" s="152">
        <v>68048.0</v>
      </c>
      <c r="B1054" s="153" t="s">
        <v>88</v>
      </c>
      <c r="C1054" s="153" t="s">
        <v>79</v>
      </c>
    </row>
    <row r="1055" ht="14.25" customHeight="1">
      <c r="A1055" s="152">
        <v>68058.0</v>
      </c>
      <c r="B1055" s="153" t="s">
        <v>89</v>
      </c>
      <c r="C1055" s="153" t="s">
        <v>80</v>
      </c>
    </row>
    <row r="1056" ht="14.25" customHeight="1">
      <c r="A1056" s="152">
        <v>68087.0</v>
      </c>
      <c r="B1056" s="153" t="s">
        <v>81</v>
      </c>
      <c r="C1056" s="153" t="s">
        <v>82</v>
      </c>
    </row>
    <row r="1057" ht="14.25" customHeight="1">
      <c r="A1057" s="152">
        <v>68187.0</v>
      </c>
      <c r="B1057" s="153" t="s">
        <v>78</v>
      </c>
      <c r="C1057" s="153" t="s">
        <v>83</v>
      </c>
    </row>
    <row r="1058" ht="14.25" customHeight="1">
      <c r="A1058" s="152">
        <v>68222.0</v>
      </c>
      <c r="B1058" s="153" t="s">
        <v>78</v>
      </c>
      <c r="C1058" s="153" t="s">
        <v>84</v>
      </c>
    </row>
    <row r="1059" ht="14.25" customHeight="1">
      <c r="A1059" s="152">
        <v>68243.0</v>
      </c>
      <c r="B1059" s="153" t="s">
        <v>78</v>
      </c>
      <c r="C1059" s="153" t="s">
        <v>85</v>
      </c>
    </row>
    <row r="1060" ht="14.25" customHeight="1">
      <c r="A1060" s="152">
        <v>68256.0</v>
      </c>
      <c r="B1060" s="153" t="s">
        <v>76</v>
      </c>
      <c r="C1060" s="153" t="s">
        <v>86</v>
      </c>
    </row>
    <row r="1061" ht="14.25" customHeight="1">
      <c r="A1061" s="152">
        <v>68296.0</v>
      </c>
      <c r="B1061" s="153" t="s">
        <v>89</v>
      </c>
      <c r="C1061" s="153" t="s">
        <v>87</v>
      </c>
    </row>
    <row r="1062" ht="14.25" customHeight="1">
      <c r="A1062" s="149">
        <v>68303.0</v>
      </c>
      <c r="B1062" s="150" t="s">
        <v>89</v>
      </c>
      <c r="C1062" s="150" t="s">
        <v>73</v>
      </c>
    </row>
    <row r="1063" ht="14.25" customHeight="1">
      <c r="A1063" s="149">
        <v>68364.0</v>
      </c>
      <c r="B1063" s="150" t="s">
        <v>72</v>
      </c>
      <c r="C1063" s="150" t="s">
        <v>74</v>
      </c>
    </row>
    <row r="1064" ht="14.25" customHeight="1">
      <c r="A1064" s="149">
        <v>68365.0</v>
      </c>
      <c r="B1064" s="150" t="s">
        <v>75</v>
      </c>
      <c r="C1064" s="150" t="s">
        <v>74</v>
      </c>
    </row>
    <row r="1065" ht="14.25" customHeight="1">
      <c r="A1065" s="149">
        <v>68410.0</v>
      </c>
      <c r="B1065" s="150" t="s">
        <v>76</v>
      </c>
      <c r="C1065" s="150" t="s">
        <v>77</v>
      </c>
    </row>
    <row r="1066" ht="14.25" customHeight="1">
      <c r="A1066" s="149">
        <v>68413.0</v>
      </c>
      <c r="B1066" s="150" t="s">
        <v>72</v>
      </c>
      <c r="C1066" s="150" t="s">
        <v>79</v>
      </c>
    </row>
    <row r="1067" ht="14.25" customHeight="1">
      <c r="A1067" s="149">
        <v>68423.0</v>
      </c>
      <c r="B1067" s="150" t="s">
        <v>81</v>
      </c>
      <c r="C1067" s="150" t="s">
        <v>80</v>
      </c>
    </row>
    <row r="1068" ht="14.25" customHeight="1">
      <c r="A1068" s="149">
        <v>68472.0</v>
      </c>
      <c r="B1068" s="150" t="s">
        <v>81</v>
      </c>
      <c r="C1068" s="150" t="s">
        <v>82</v>
      </c>
    </row>
    <row r="1069" ht="14.25" customHeight="1">
      <c r="A1069" s="149">
        <v>68552.0</v>
      </c>
      <c r="B1069" s="150" t="s">
        <v>88</v>
      </c>
      <c r="C1069" s="150" t="s">
        <v>83</v>
      </c>
    </row>
    <row r="1070" ht="14.25" customHeight="1">
      <c r="A1070" s="149">
        <v>68587.0</v>
      </c>
      <c r="B1070" s="150" t="s">
        <v>88</v>
      </c>
      <c r="C1070" s="150" t="s">
        <v>84</v>
      </c>
    </row>
    <row r="1071" ht="14.25" customHeight="1">
      <c r="A1071" s="149">
        <v>68608.0</v>
      </c>
      <c r="B1071" s="150" t="s">
        <v>88</v>
      </c>
      <c r="C1071" s="150" t="s">
        <v>85</v>
      </c>
    </row>
    <row r="1072" ht="14.25" customHeight="1">
      <c r="A1072" s="149">
        <v>68621.0</v>
      </c>
      <c r="B1072" s="150" t="s">
        <v>78</v>
      </c>
      <c r="C1072" s="150" t="s">
        <v>86</v>
      </c>
    </row>
    <row r="1073" ht="14.25" customHeight="1">
      <c r="A1073" s="149">
        <v>68661.0</v>
      </c>
      <c r="B1073" s="150" t="s">
        <v>81</v>
      </c>
      <c r="C1073" s="150" t="s">
        <v>87</v>
      </c>
    </row>
    <row r="1074" ht="14.25" customHeight="1">
      <c r="A1074" s="152">
        <v>68668.0</v>
      </c>
      <c r="B1074" s="153" t="s">
        <v>81</v>
      </c>
      <c r="C1074" s="153" t="s">
        <v>73</v>
      </c>
    </row>
    <row r="1075" ht="14.25" customHeight="1">
      <c r="A1075" s="152">
        <v>68721.0</v>
      </c>
      <c r="B1075" s="153" t="s">
        <v>72</v>
      </c>
      <c r="C1075" s="153" t="s">
        <v>74</v>
      </c>
    </row>
    <row r="1076" ht="14.25" customHeight="1">
      <c r="A1076" s="152">
        <v>68722.0</v>
      </c>
      <c r="B1076" s="153" t="s">
        <v>75</v>
      </c>
      <c r="C1076" s="153" t="s">
        <v>74</v>
      </c>
    </row>
    <row r="1077" ht="14.25" customHeight="1">
      <c r="A1077" s="152">
        <v>68767.0</v>
      </c>
      <c r="B1077" s="153" t="s">
        <v>76</v>
      </c>
      <c r="C1077" s="153" t="s">
        <v>77</v>
      </c>
    </row>
    <row r="1078" ht="14.25" customHeight="1">
      <c r="A1078" s="152">
        <v>68779.0</v>
      </c>
      <c r="B1078" s="153" t="s">
        <v>89</v>
      </c>
      <c r="C1078" s="153" t="s">
        <v>79</v>
      </c>
    </row>
    <row r="1079" ht="14.25" customHeight="1">
      <c r="A1079" s="152">
        <v>68789.0</v>
      </c>
      <c r="B1079" s="153" t="s">
        <v>78</v>
      </c>
      <c r="C1079" s="153" t="s">
        <v>80</v>
      </c>
    </row>
    <row r="1080" ht="14.25" customHeight="1">
      <c r="A1080" s="152">
        <v>68829.0</v>
      </c>
      <c r="B1080" s="153" t="s">
        <v>81</v>
      </c>
      <c r="C1080" s="153" t="s">
        <v>82</v>
      </c>
    </row>
    <row r="1081" ht="14.25" customHeight="1">
      <c r="A1081" s="152">
        <v>68918.0</v>
      </c>
      <c r="B1081" s="153" t="s">
        <v>75</v>
      </c>
      <c r="C1081" s="153" t="s">
        <v>83</v>
      </c>
    </row>
    <row r="1082" ht="14.25" customHeight="1">
      <c r="A1082" s="152">
        <v>68953.0</v>
      </c>
      <c r="B1082" s="153" t="s">
        <v>75</v>
      </c>
      <c r="C1082" s="153" t="s">
        <v>84</v>
      </c>
    </row>
    <row r="1083" ht="14.25" customHeight="1">
      <c r="A1083" s="152">
        <v>68974.0</v>
      </c>
      <c r="B1083" s="153" t="s">
        <v>75</v>
      </c>
      <c r="C1083" s="153" t="s">
        <v>85</v>
      </c>
    </row>
    <row r="1084" ht="14.25" customHeight="1">
      <c r="A1084" s="152">
        <v>68987.0</v>
      </c>
      <c r="B1084" s="153" t="s">
        <v>72</v>
      </c>
      <c r="C1084" s="153" t="s">
        <v>86</v>
      </c>
    </row>
    <row r="1085" ht="14.25" customHeight="1">
      <c r="A1085" s="152">
        <v>69027.0</v>
      </c>
      <c r="B1085" s="153" t="s">
        <v>78</v>
      </c>
      <c r="C1085" s="153" t="s">
        <v>87</v>
      </c>
    </row>
    <row r="1086" ht="14.25" customHeight="1">
      <c r="A1086" s="149">
        <v>69034.0</v>
      </c>
      <c r="B1086" s="150" t="s">
        <v>78</v>
      </c>
      <c r="C1086" s="150" t="s">
        <v>73</v>
      </c>
    </row>
    <row r="1087" ht="14.25" customHeight="1">
      <c r="A1087" s="149">
        <v>69078.0</v>
      </c>
      <c r="B1087" s="150" t="s">
        <v>72</v>
      </c>
      <c r="C1087" s="150" t="s">
        <v>74</v>
      </c>
    </row>
    <row r="1088" ht="14.25" customHeight="1">
      <c r="A1088" s="149">
        <v>69079.0</v>
      </c>
      <c r="B1088" s="150" t="s">
        <v>75</v>
      </c>
      <c r="C1088" s="150" t="s">
        <v>74</v>
      </c>
    </row>
    <row r="1089" ht="14.25" customHeight="1">
      <c r="A1089" s="149">
        <v>69124.0</v>
      </c>
      <c r="B1089" s="150" t="s">
        <v>76</v>
      </c>
      <c r="C1089" s="150" t="s">
        <v>77</v>
      </c>
    </row>
    <row r="1090" ht="14.25" customHeight="1">
      <c r="A1090" s="149">
        <v>69144.0</v>
      </c>
      <c r="B1090" s="150" t="s">
        <v>81</v>
      </c>
      <c r="C1090" s="150" t="s">
        <v>79</v>
      </c>
    </row>
    <row r="1091" ht="14.25" customHeight="1">
      <c r="A1091" s="149">
        <v>69154.0</v>
      </c>
      <c r="B1091" s="150" t="s">
        <v>88</v>
      </c>
      <c r="C1091" s="150" t="s">
        <v>80</v>
      </c>
    </row>
    <row r="1092" ht="14.25" customHeight="1">
      <c r="A1092" s="149">
        <v>69186.0</v>
      </c>
      <c r="B1092" s="150" t="s">
        <v>81</v>
      </c>
      <c r="C1092" s="150" t="s">
        <v>82</v>
      </c>
    </row>
    <row r="1093" ht="14.25" customHeight="1">
      <c r="A1093" s="149">
        <v>69283.0</v>
      </c>
      <c r="B1093" s="150" t="s">
        <v>89</v>
      </c>
      <c r="C1093" s="150" t="s">
        <v>83</v>
      </c>
    </row>
    <row r="1094" ht="14.25" customHeight="1">
      <c r="A1094" s="149">
        <v>69318.0</v>
      </c>
      <c r="B1094" s="150" t="s">
        <v>89</v>
      </c>
      <c r="C1094" s="150" t="s">
        <v>84</v>
      </c>
    </row>
    <row r="1095" ht="14.25" customHeight="1">
      <c r="A1095" s="149">
        <v>69339.0</v>
      </c>
      <c r="B1095" s="150" t="s">
        <v>89</v>
      </c>
      <c r="C1095" s="150" t="s">
        <v>85</v>
      </c>
    </row>
    <row r="1096" ht="14.25" customHeight="1">
      <c r="A1096" s="149">
        <v>69352.0</v>
      </c>
      <c r="B1096" s="150" t="s">
        <v>75</v>
      </c>
      <c r="C1096" s="150" t="s">
        <v>86</v>
      </c>
    </row>
    <row r="1097" ht="14.25" customHeight="1">
      <c r="A1097" s="149">
        <v>69392.0</v>
      </c>
      <c r="B1097" s="150" t="s">
        <v>88</v>
      </c>
      <c r="C1097" s="150" t="s">
        <v>87</v>
      </c>
    </row>
    <row r="1098" ht="14.25" customHeight="1">
      <c r="A1098" s="152">
        <v>69399.0</v>
      </c>
      <c r="B1098" s="153" t="s">
        <v>88</v>
      </c>
      <c r="C1098" s="153" t="s">
        <v>73</v>
      </c>
    </row>
    <row r="1099" ht="14.25" customHeight="1">
      <c r="A1099" s="152">
        <v>69456.0</v>
      </c>
      <c r="B1099" s="153" t="s">
        <v>72</v>
      </c>
      <c r="C1099" s="153" t="s">
        <v>74</v>
      </c>
    </row>
    <row r="1100" ht="14.25" customHeight="1">
      <c r="A1100" s="152">
        <v>69457.0</v>
      </c>
      <c r="B1100" s="153" t="s">
        <v>75</v>
      </c>
      <c r="C1100" s="153" t="s">
        <v>74</v>
      </c>
    </row>
    <row r="1101" ht="14.25" customHeight="1">
      <c r="A1101" s="152">
        <v>69502.0</v>
      </c>
      <c r="B1101" s="153" t="s">
        <v>76</v>
      </c>
      <c r="C1101" s="153" t="s">
        <v>77</v>
      </c>
    </row>
    <row r="1102" ht="14.25" customHeight="1">
      <c r="A1102" s="152">
        <v>69509.0</v>
      </c>
      <c r="B1102" s="153" t="s">
        <v>76</v>
      </c>
      <c r="C1102" s="153" t="s">
        <v>79</v>
      </c>
    </row>
    <row r="1103" ht="14.25" customHeight="1">
      <c r="A1103" s="152">
        <v>69519.0</v>
      </c>
      <c r="B1103" s="153" t="s">
        <v>72</v>
      </c>
      <c r="C1103" s="153" t="s">
        <v>80</v>
      </c>
    </row>
    <row r="1104" ht="14.25" customHeight="1">
      <c r="A1104" s="152">
        <v>69564.0</v>
      </c>
      <c r="B1104" s="153" t="s">
        <v>81</v>
      </c>
      <c r="C1104" s="153" t="s">
        <v>82</v>
      </c>
    </row>
    <row r="1105" ht="14.25" customHeight="1">
      <c r="A1105" s="152">
        <v>69648.0</v>
      </c>
      <c r="B1105" s="153" t="s">
        <v>81</v>
      </c>
      <c r="C1105" s="153" t="s">
        <v>83</v>
      </c>
    </row>
    <row r="1106" ht="14.25" customHeight="1">
      <c r="A1106" s="152">
        <v>69683.0</v>
      </c>
      <c r="B1106" s="153" t="s">
        <v>81</v>
      </c>
      <c r="C1106" s="153" t="s">
        <v>84</v>
      </c>
    </row>
    <row r="1107" ht="14.25" customHeight="1">
      <c r="A1107" s="152">
        <v>69704.0</v>
      </c>
      <c r="B1107" s="153" t="s">
        <v>81</v>
      </c>
      <c r="C1107" s="153" t="s">
        <v>85</v>
      </c>
    </row>
    <row r="1108" ht="14.25" customHeight="1">
      <c r="A1108" s="152">
        <v>69717.0</v>
      </c>
      <c r="B1108" s="153" t="s">
        <v>89</v>
      </c>
      <c r="C1108" s="153" t="s">
        <v>86</v>
      </c>
    </row>
    <row r="1109" ht="14.25" customHeight="1">
      <c r="A1109" s="152">
        <v>69757.0</v>
      </c>
      <c r="B1109" s="153" t="s">
        <v>72</v>
      </c>
      <c r="C1109" s="153" t="s">
        <v>87</v>
      </c>
    </row>
    <row r="1110" ht="14.25" customHeight="1">
      <c r="A1110" s="149">
        <v>69764.0</v>
      </c>
      <c r="B1110" s="150" t="s">
        <v>72</v>
      </c>
      <c r="C1110" s="150" t="s">
        <v>73</v>
      </c>
    </row>
    <row r="1111" ht="14.25" customHeight="1">
      <c r="A1111" s="149">
        <v>69813.0</v>
      </c>
      <c r="B1111" s="150" t="s">
        <v>72</v>
      </c>
      <c r="C1111" s="150" t="s">
        <v>74</v>
      </c>
    </row>
    <row r="1112" ht="14.25" customHeight="1">
      <c r="A1112" s="149">
        <v>69814.0</v>
      </c>
      <c r="B1112" s="150" t="s">
        <v>75</v>
      </c>
      <c r="C1112" s="150" t="s">
        <v>74</v>
      </c>
    </row>
    <row r="1113" ht="14.25" customHeight="1">
      <c r="A1113" s="149">
        <v>69859.0</v>
      </c>
      <c r="B1113" s="150" t="s">
        <v>76</v>
      </c>
      <c r="C1113" s="150" t="s">
        <v>77</v>
      </c>
    </row>
    <row r="1114" ht="14.25" customHeight="1">
      <c r="A1114" s="149">
        <v>69874.0</v>
      </c>
      <c r="B1114" s="150" t="s">
        <v>78</v>
      </c>
      <c r="C1114" s="150" t="s">
        <v>79</v>
      </c>
    </row>
    <row r="1115" ht="14.25" customHeight="1">
      <c r="A1115" s="149">
        <v>69884.0</v>
      </c>
      <c r="B1115" s="150" t="s">
        <v>75</v>
      </c>
      <c r="C1115" s="150" t="s">
        <v>80</v>
      </c>
    </row>
    <row r="1116" ht="14.25" customHeight="1">
      <c r="A1116" s="149">
        <v>69921.0</v>
      </c>
      <c r="B1116" s="150" t="s">
        <v>81</v>
      </c>
      <c r="C1116" s="150" t="s">
        <v>82</v>
      </c>
    </row>
    <row r="1117" ht="14.25" customHeight="1">
      <c r="A1117" s="149">
        <v>70013.0</v>
      </c>
      <c r="B1117" s="150" t="s">
        <v>76</v>
      </c>
      <c r="C1117" s="150" t="s">
        <v>83</v>
      </c>
    </row>
    <row r="1118" ht="14.25" customHeight="1">
      <c r="A1118" s="149">
        <v>70048.0</v>
      </c>
      <c r="B1118" s="150" t="s">
        <v>76</v>
      </c>
      <c r="C1118" s="150" t="s">
        <v>84</v>
      </c>
    </row>
    <row r="1119" ht="14.25" customHeight="1">
      <c r="A1119" s="149">
        <v>70069.0</v>
      </c>
      <c r="B1119" s="150" t="s">
        <v>76</v>
      </c>
      <c r="C1119" s="150" t="s">
        <v>85</v>
      </c>
    </row>
    <row r="1120" ht="14.25" customHeight="1">
      <c r="A1120" s="149">
        <v>70082.0</v>
      </c>
      <c r="B1120" s="150" t="s">
        <v>81</v>
      </c>
      <c r="C1120" s="150" t="s">
        <v>86</v>
      </c>
    </row>
    <row r="1121" ht="14.25" customHeight="1">
      <c r="A1121" s="149">
        <v>70122.0</v>
      </c>
      <c r="B1121" s="150" t="s">
        <v>75</v>
      </c>
      <c r="C1121" s="150" t="s">
        <v>87</v>
      </c>
    </row>
    <row r="1122" ht="14.25" customHeight="1">
      <c r="A1122" s="152">
        <v>70129.0</v>
      </c>
      <c r="B1122" s="153" t="s">
        <v>75</v>
      </c>
      <c r="C1122" s="153" t="s">
        <v>73</v>
      </c>
    </row>
    <row r="1123" ht="14.25" customHeight="1">
      <c r="A1123" s="152">
        <v>70170.0</v>
      </c>
      <c r="B1123" s="153" t="s">
        <v>72</v>
      </c>
      <c r="C1123" s="153" t="s">
        <v>74</v>
      </c>
    </row>
    <row r="1124" ht="14.25" customHeight="1">
      <c r="A1124" s="152">
        <v>70171.0</v>
      </c>
      <c r="B1124" s="153" t="s">
        <v>75</v>
      </c>
      <c r="C1124" s="153" t="s">
        <v>74</v>
      </c>
    </row>
    <row r="1125" ht="14.25" customHeight="1">
      <c r="A1125" s="152">
        <v>70216.0</v>
      </c>
      <c r="B1125" s="153" t="s">
        <v>76</v>
      </c>
      <c r="C1125" s="153" t="s">
        <v>77</v>
      </c>
    </row>
    <row r="1126" ht="14.25" customHeight="1">
      <c r="A1126" s="152">
        <v>70240.0</v>
      </c>
      <c r="B1126" s="153" t="s">
        <v>72</v>
      </c>
      <c r="C1126" s="153" t="s">
        <v>79</v>
      </c>
    </row>
    <row r="1127" ht="14.25" customHeight="1">
      <c r="A1127" s="152">
        <v>70250.0</v>
      </c>
      <c r="B1127" s="153" t="s">
        <v>81</v>
      </c>
      <c r="C1127" s="153" t="s">
        <v>80</v>
      </c>
    </row>
    <row r="1128" ht="14.25" customHeight="1">
      <c r="A1128" s="152">
        <v>70278.0</v>
      </c>
      <c r="B1128" s="153" t="s">
        <v>81</v>
      </c>
      <c r="C1128" s="153" t="s">
        <v>82</v>
      </c>
    </row>
    <row r="1129" ht="14.25" customHeight="1">
      <c r="A1129" s="152">
        <v>70379.0</v>
      </c>
      <c r="B1129" s="153" t="s">
        <v>88</v>
      </c>
      <c r="C1129" s="153" t="s">
        <v>83</v>
      </c>
    </row>
    <row r="1130" ht="14.25" customHeight="1">
      <c r="A1130" s="152">
        <v>70414.0</v>
      </c>
      <c r="B1130" s="153" t="s">
        <v>88</v>
      </c>
      <c r="C1130" s="153" t="s">
        <v>84</v>
      </c>
    </row>
    <row r="1131" ht="14.25" customHeight="1">
      <c r="A1131" s="152">
        <v>70435.0</v>
      </c>
      <c r="B1131" s="153" t="s">
        <v>88</v>
      </c>
      <c r="C1131" s="153" t="s">
        <v>85</v>
      </c>
    </row>
    <row r="1132" ht="14.25" customHeight="1">
      <c r="A1132" s="152">
        <v>70448.0</v>
      </c>
      <c r="B1132" s="153" t="s">
        <v>78</v>
      </c>
      <c r="C1132" s="153" t="s">
        <v>86</v>
      </c>
    </row>
    <row r="1133" ht="14.25" customHeight="1">
      <c r="A1133" s="152">
        <v>70488.0</v>
      </c>
      <c r="B1133" s="153" t="s">
        <v>81</v>
      </c>
      <c r="C1133" s="153" t="s">
        <v>87</v>
      </c>
    </row>
    <row r="1134" ht="14.25" customHeight="1">
      <c r="A1134" s="149">
        <v>70495.0</v>
      </c>
      <c r="B1134" s="150" t="s">
        <v>81</v>
      </c>
      <c r="C1134" s="150" t="s">
        <v>73</v>
      </c>
    </row>
    <row r="1135" ht="14.25" customHeight="1">
      <c r="A1135" s="149">
        <v>70548.0</v>
      </c>
      <c r="B1135" s="150" t="s">
        <v>72</v>
      </c>
      <c r="C1135" s="150" t="s">
        <v>74</v>
      </c>
    </row>
    <row r="1136" ht="14.25" customHeight="1">
      <c r="A1136" s="149">
        <v>70549.0</v>
      </c>
      <c r="B1136" s="150" t="s">
        <v>75</v>
      </c>
      <c r="C1136" s="150" t="s">
        <v>74</v>
      </c>
    </row>
    <row r="1137" ht="14.25" customHeight="1">
      <c r="A1137" s="149">
        <v>70594.0</v>
      </c>
      <c r="B1137" s="150" t="s">
        <v>76</v>
      </c>
      <c r="C1137" s="150" t="s">
        <v>77</v>
      </c>
    </row>
    <row r="1138" ht="14.25" customHeight="1">
      <c r="A1138" s="149">
        <v>70605.0</v>
      </c>
      <c r="B1138" s="150" t="s">
        <v>75</v>
      </c>
      <c r="C1138" s="150" t="s">
        <v>79</v>
      </c>
    </row>
    <row r="1139" ht="14.25" customHeight="1">
      <c r="A1139" s="149">
        <v>70615.0</v>
      </c>
      <c r="B1139" s="150" t="s">
        <v>76</v>
      </c>
      <c r="C1139" s="150" t="s">
        <v>80</v>
      </c>
    </row>
    <row r="1140" ht="14.25" customHeight="1">
      <c r="A1140" s="149">
        <v>70656.0</v>
      </c>
      <c r="B1140" s="150" t="s">
        <v>81</v>
      </c>
      <c r="C1140" s="150" t="s">
        <v>82</v>
      </c>
    </row>
    <row r="1141" ht="14.25" customHeight="1">
      <c r="A1141" s="149">
        <v>70744.0</v>
      </c>
      <c r="B1141" s="150" t="s">
        <v>72</v>
      </c>
      <c r="C1141" s="150" t="s">
        <v>83</v>
      </c>
    </row>
    <row r="1142" ht="14.25" customHeight="1">
      <c r="A1142" s="149">
        <v>70779.0</v>
      </c>
      <c r="B1142" s="150" t="s">
        <v>72</v>
      </c>
      <c r="C1142" s="150" t="s">
        <v>84</v>
      </c>
    </row>
    <row r="1143" ht="14.25" customHeight="1">
      <c r="A1143" s="149">
        <v>70800.0</v>
      </c>
      <c r="B1143" s="150" t="s">
        <v>72</v>
      </c>
      <c r="C1143" s="150" t="s">
        <v>85</v>
      </c>
    </row>
    <row r="1144" ht="14.25" customHeight="1">
      <c r="A1144" s="149">
        <v>70813.0</v>
      </c>
      <c r="B1144" s="150" t="s">
        <v>88</v>
      </c>
      <c r="C1144" s="150" t="s">
        <v>86</v>
      </c>
    </row>
    <row r="1145" ht="14.25" customHeight="1">
      <c r="A1145" s="149">
        <v>70853.0</v>
      </c>
      <c r="B1145" s="150" t="s">
        <v>76</v>
      </c>
      <c r="C1145" s="150" t="s">
        <v>87</v>
      </c>
    </row>
    <row r="1146" ht="14.25" customHeight="1">
      <c r="A1146" s="152">
        <v>70860.0</v>
      </c>
      <c r="B1146" s="153" t="s">
        <v>76</v>
      </c>
      <c r="C1146" s="153" t="s">
        <v>73</v>
      </c>
    </row>
    <row r="1147" ht="14.25" customHeight="1">
      <c r="A1147" s="152">
        <v>70905.0</v>
      </c>
      <c r="B1147" s="153" t="s">
        <v>72</v>
      </c>
      <c r="C1147" s="153" t="s">
        <v>74</v>
      </c>
    </row>
    <row r="1148" ht="14.25" customHeight="1">
      <c r="A1148" s="152">
        <v>70906.0</v>
      </c>
      <c r="B1148" s="153" t="s">
        <v>75</v>
      </c>
      <c r="C1148" s="153" t="s">
        <v>74</v>
      </c>
    </row>
    <row r="1149" ht="14.25" customHeight="1">
      <c r="A1149" s="152">
        <v>70951.0</v>
      </c>
      <c r="B1149" s="153" t="s">
        <v>76</v>
      </c>
      <c r="C1149" s="153" t="s">
        <v>77</v>
      </c>
    </row>
    <row r="1150" ht="14.25" customHeight="1">
      <c r="A1150" s="152">
        <v>70970.0</v>
      </c>
      <c r="B1150" s="153" t="s">
        <v>89</v>
      </c>
      <c r="C1150" s="153" t="s">
        <v>79</v>
      </c>
    </row>
    <row r="1151" ht="14.25" customHeight="1">
      <c r="A1151" s="152">
        <v>70980.0</v>
      </c>
      <c r="B1151" s="153" t="s">
        <v>78</v>
      </c>
      <c r="C1151" s="153" t="s">
        <v>80</v>
      </c>
    </row>
    <row r="1152" ht="14.25" customHeight="1">
      <c r="A1152" s="152">
        <v>71013.0</v>
      </c>
      <c r="B1152" s="153" t="s">
        <v>81</v>
      </c>
      <c r="C1152" s="153" t="s">
        <v>82</v>
      </c>
    </row>
    <row r="1153" ht="14.25" customHeight="1">
      <c r="A1153" s="152">
        <v>71109.0</v>
      </c>
      <c r="B1153" s="153" t="s">
        <v>75</v>
      </c>
      <c r="C1153" s="153" t="s">
        <v>83</v>
      </c>
    </row>
    <row r="1154" ht="14.25" customHeight="1">
      <c r="A1154" s="152">
        <v>71144.0</v>
      </c>
      <c r="B1154" s="153" t="s">
        <v>75</v>
      </c>
      <c r="C1154" s="153" t="s">
        <v>84</v>
      </c>
    </row>
    <row r="1155" ht="14.25" customHeight="1">
      <c r="A1155" s="152">
        <v>71165.0</v>
      </c>
      <c r="B1155" s="153" t="s">
        <v>75</v>
      </c>
      <c r="C1155" s="153" t="s">
        <v>85</v>
      </c>
    </row>
    <row r="1156" ht="14.25" customHeight="1">
      <c r="A1156" s="152">
        <v>71178.0</v>
      </c>
      <c r="B1156" s="153" t="s">
        <v>72</v>
      </c>
      <c r="C1156" s="153" t="s">
        <v>86</v>
      </c>
    </row>
    <row r="1157" ht="14.25" customHeight="1">
      <c r="A1157" s="152">
        <v>71218.0</v>
      </c>
      <c r="B1157" s="153" t="s">
        <v>78</v>
      </c>
      <c r="C1157" s="153" t="s">
        <v>87</v>
      </c>
    </row>
    <row r="1158" ht="14.25" customHeight="1">
      <c r="A1158" s="149">
        <v>71225.0</v>
      </c>
      <c r="B1158" s="150" t="s">
        <v>78</v>
      </c>
      <c r="C1158" s="150" t="s">
        <v>73</v>
      </c>
    </row>
    <row r="1159" ht="14.25" customHeight="1">
      <c r="A1159" s="149">
        <v>71290.0</v>
      </c>
      <c r="B1159" s="150" t="s">
        <v>72</v>
      </c>
      <c r="C1159" s="150" t="s">
        <v>74</v>
      </c>
    </row>
    <row r="1160" ht="14.25" customHeight="1">
      <c r="A1160" s="149">
        <v>71291.0</v>
      </c>
      <c r="B1160" s="150" t="s">
        <v>75</v>
      </c>
      <c r="C1160" s="150" t="s">
        <v>74</v>
      </c>
    </row>
    <row r="1161" ht="14.25" customHeight="1">
      <c r="A1161" s="149">
        <v>71335.0</v>
      </c>
      <c r="B1161" s="150" t="s">
        <v>81</v>
      </c>
      <c r="C1161" s="150" t="s">
        <v>79</v>
      </c>
    </row>
    <row r="1162" ht="14.25" customHeight="1">
      <c r="A1162" s="149">
        <v>71336.0</v>
      </c>
      <c r="B1162" s="150" t="s">
        <v>76</v>
      </c>
      <c r="C1162" s="150" t="s">
        <v>77</v>
      </c>
    </row>
    <row r="1163" ht="14.25" customHeight="1">
      <c r="A1163" s="149">
        <v>71345.0</v>
      </c>
      <c r="B1163" s="150" t="s">
        <v>88</v>
      </c>
      <c r="C1163" s="150" t="s">
        <v>80</v>
      </c>
    </row>
    <row r="1164" ht="14.25" customHeight="1">
      <c r="A1164" s="149">
        <v>71398.0</v>
      </c>
      <c r="B1164" s="150" t="s">
        <v>81</v>
      </c>
      <c r="C1164" s="150" t="s">
        <v>82</v>
      </c>
    </row>
    <row r="1165" ht="14.25" customHeight="1">
      <c r="A1165" s="149">
        <v>71474.0</v>
      </c>
      <c r="B1165" s="150" t="s">
        <v>89</v>
      </c>
      <c r="C1165" s="150" t="s">
        <v>83</v>
      </c>
    </row>
    <row r="1166" ht="14.25" customHeight="1">
      <c r="A1166" s="149">
        <v>71509.0</v>
      </c>
      <c r="B1166" s="150" t="s">
        <v>89</v>
      </c>
      <c r="C1166" s="150" t="s">
        <v>84</v>
      </c>
    </row>
    <row r="1167" ht="14.25" customHeight="1">
      <c r="A1167" s="149">
        <v>71530.0</v>
      </c>
      <c r="B1167" s="150" t="s">
        <v>89</v>
      </c>
      <c r="C1167" s="150" t="s">
        <v>85</v>
      </c>
    </row>
    <row r="1168" ht="14.25" customHeight="1">
      <c r="A1168" s="149">
        <v>71543.0</v>
      </c>
      <c r="B1168" s="150" t="s">
        <v>75</v>
      </c>
      <c r="C1168" s="150" t="s">
        <v>86</v>
      </c>
    </row>
    <row r="1169" ht="14.25" customHeight="1">
      <c r="A1169" s="149">
        <v>71583.0</v>
      </c>
      <c r="B1169" s="150" t="s">
        <v>88</v>
      </c>
      <c r="C1169" s="150" t="s">
        <v>87</v>
      </c>
    </row>
    <row r="1170" ht="14.25" customHeight="1">
      <c r="A1170" s="152">
        <v>71590.0</v>
      </c>
      <c r="B1170" s="153" t="s">
        <v>88</v>
      </c>
      <c r="C1170" s="153" t="s">
        <v>73</v>
      </c>
    </row>
    <row r="1171" ht="14.25" customHeight="1">
      <c r="A1171" s="152">
        <v>71647.0</v>
      </c>
      <c r="B1171" s="153" t="s">
        <v>72</v>
      </c>
      <c r="C1171" s="153" t="s">
        <v>74</v>
      </c>
    </row>
    <row r="1172" ht="14.25" customHeight="1">
      <c r="A1172" s="152">
        <v>71648.0</v>
      </c>
      <c r="B1172" s="153" t="s">
        <v>75</v>
      </c>
      <c r="C1172" s="153" t="s">
        <v>74</v>
      </c>
    </row>
    <row r="1173" ht="14.25" customHeight="1">
      <c r="A1173" s="152">
        <v>71693.0</v>
      </c>
      <c r="B1173" s="153" t="s">
        <v>76</v>
      </c>
      <c r="C1173" s="153" t="s">
        <v>77</v>
      </c>
    </row>
    <row r="1174" ht="14.25" customHeight="1">
      <c r="A1174" s="152">
        <v>71701.0</v>
      </c>
      <c r="B1174" s="153" t="s">
        <v>78</v>
      </c>
      <c r="C1174" s="153" t="s">
        <v>79</v>
      </c>
    </row>
    <row r="1175" ht="14.25" customHeight="1">
      <c r="A1175" s="152">
        <v>71711.0</v>
      </c>
      <c r="B1175" s="153" t="s">
        <v>75</v>
      </c>
      <c r="C1175" s="153" t="s">
        <v>80</v>
      </c>
    </row>
    <row r="1176" ht="14.25" customHeight="1">
      <c r="A1176" s="152">
        <v>71755.0</v>
      </c>
      <c r="B1176" s="153" t="s">
        <v>81</v>
      </c>
      <c r="C1176" s="153" t="s">
        <v>82</v>
      </c>
    </row>
    <row r="1177" ht="14.25" customHeight="1">
      <c r="A1177" s="152">
        <v>71840.0</v>
      </c>
      <c r="B1177" s="153" t="s">
        <v>76</v>
      </c>
      <c r="C1177" s="153" t="s">
        <v>83</v>
      </c>
    </row>
    <row r="1178" ht="14.25" customHeight="1">
      <c r="A1178" s="152">
        <v>71875.0</v>
      </c>
      <c r="B1178" s="153" t="s">
        <v>76</v>
      </c>
      <c r="C1178" s="153" t="s">
        <v>84</v>
      </c>
    </row>
    <row r="1179" ht="14.25" customHeight="1">
      <c r="A1179" s="152">
        <v>71896.0</v>
      </c>
      <c r="B1179" s="153" t="s">
        <v>76</v>
      </c>
      <c r="C1179" s="153" t="s">
        <v>85</v>
      </c>
    </row>
    <row r="1180" ht="14.25" customHeight="1">
      <c r="A1180" s="152">
        <v>71909.0</v>
      </c>
      <c r="B1180" s="153" t="s">
        <v>81</v>
      </c>
      <c r="C1180" s="153" t="s">
        <v>86</v>
      </c>
    </row>
    <row r="1181" ht="14.25" customHeight="1">
      <c r="A1181" s="152">
        <v>71949.0</v>
      </c>
      <c r="B1181" s="153" t="s">
        <v>75</v>
      </c>
      <c r="C1181" s="153" t="s">
        <v>87</v>
      </c>
    </row>
    <row r="1182" ht="14.25" customHeight="1">
      <c r="A1182" s="149">
        <v>71956.0</v>
      </c>
      <c r="B1182" s="150" t="s">
        <v>75</v>
      </c>
      <c r="C1182" s="150" t="s">
        <v>73</v>
      </c>
    </row>
    <row r="1183" ht="14.25" customHeight="1">
      <c r="A1183" s="149">
        <v>71997.0</v>
      </c>
      <c r="B1183" s="150" t="s">
        <v>72</v>
      </c>
      <c r="C1183" s="150" t="s">
        <v>74</v>
      </c>
    </row>
    <row r="1184" ht="14.25" customHeight="1">
      <c r="A1184" s="149">
        <v>71998.0</v>
      </c>
      <c r="B1184" s="150" t="s">
        <v>75</v>
      </c>
      <c r="C1184" s="150" t="s">
        <v>74</v>
      </c>
    </row>
    <row r="1185" ht="14.25" customHeight="1">
      <c r="A1185" s="149">
        <v>72043.0</v>
      </c>
      <c r="B1185" s="150" t="s">
        <v>76</v>
      </c>
      <c r="C1185" s="150" t="s">
        <v>77</v>
      </c>
    </row>
    <row r="1186" ht="14.25" customHeight="1">
      <c r="A1186" s="149">
        <v>72066.0</v>
      </c>
      <c r="B1186" s="150" t="s">
        <v>88</v>
      </c>
      <c r="C1186" s="150" t="s">
        <v>79</v>
      </c>
    </row>
    <row r="1187" ht="14.25" customHeight="1">
      <c r="A1187" s="149">
        <v>72076.0</v>
      </c>
      <c r="B1187" s="150" t="s">
        <v>89</v>
      </c>
      <c r="C1187" s="150" t="s">
        <v>80</v>
      </c>
    </row>
    <row r="1188" ht="14.25" customHeight="1">
      <c r="A1188" s="149">
        <v>72105.0</v>
      </c>
      <c r="B1188" s="150" t="s">
        <v>81</v>
      </c>
      <c r="C1188" s="150" t="s">
        <v>82</v>
      </c>
    </row>
    <row r="1189" ht="14.25" customHeight="1">
      <c r="A1189" s="149">
        <v>72205.0</v>
      </c>
      <c r="B1189" s="150" t="s">
        <v>78</v>
      </c>
      <c r="C1189" s="150" t="s">
        <v>83</v>
      </c>
    </row>
    <row r="1190" ht="14.25" customHeight="1">
      <c r="A1190" s="149">
        <v>72240.0</v>
      </c>
      <c r="B1190" s="150" t="s">
        <v>78</v>
      </c>
      <c r="C1190" s="150" t="s">
        <v>84</v>
      </c>
    </row>
    <row r="1191" ht="14.25" customHeight="1">
      <c r="A1191" s="149">
        <v>72261.0</v>
      </c>
      <c r="B1191" s="150" t="s">
        <v>78</v>
      </c>
      <c r="C1191" s="150" t="s">
        <v>85</v>
      </c>
    </row>
    <row r="1192" ht="14.25" customHeight="1">
      <c r="A1192" s="149">
        <v>72274.0</v>
      </c>
      <c r="B1192" s="150" t="s">
        <v>76</v>
      </c>
      <c r="C1192" s="150" t="s">
        <v>86</v>
      </c>
    </row>
    <row r="1193" ht="14.25" customHeight="1">
      <c r="A1193" s="149">
        <v>72314.0</v>
      </c>
      <c r="B1193" s="150" t="s">
        <v>89</v>
      </c>
      <c r="C1193" s="150" t="s">
        <v>87</v>
      </c>
    </row>
    <row r="1194" ht="14.25" customHeight="1">
      <c r="A1194" s="152">
        <v>72321.0</v>
      </c>
      <c r="B1194" s="153" t="s">
        <v>89</v>
      </c>
      <c r="C1194" s="153" t="s">
        <v>73</v>
      </c>
    </row>
    <row r="1195" ht="14.25" customHeight="1">
      <c r="A1195" s="152">
        <v>72382.0</v>
      </c>
      <c r="B1195" s="153" t="s">
        <v>72</v>
      </c>
      <c r="C1195" s="153" t="s">
        <v>74</v>
      </c>
    </row>
    <row r="1196" ht="14.25" customHeight="1">
      <c r="A1196" s="152">
        <v>72383.0</v>
      </c>
      <c r="B1196" s="153" t="s">
        <v>75</v>
      </c>
      <c r="C1196" s="153" t="s">
        <v>74</v>
      </c>
    </row>
    <row r="1197" ht="14.25" customHeight="1">
      <c r="A1197" s="152">
        <v>72428.0</v>
      </c>
      <c r="B1197" s="153" t="s">
        <v>76</v>
      </c>
      <c r="C1197" s="153" t="s">
        <v>77</v>
      </c>
    </row>
    <row r="1198" ht="14.25" customHeight="1">
      <c r="A1198" s="152">
        <v>72431.0</v>
      </c>
      <c r="B1198" s="153" t="s">
        <v>72</v>
      </c>
      <c r="C1198" s="153" t="s">
        <v>79</v>
      </c>
    </row>
    <row r="1199" ht="14.25" customHeight="1">
      <c r="A1199" s="152">
        <v>72441.0</v>
      </c>
      <c r="B1199" s="153" t="s">
        <v>81</v>
      </c>
      <c r="C1199" s="153" t="s">
        <v>80</v>
      </c>
    </row>
    <row r="1200" ht="14.25" customHeight="1">
      <c r="A1200" s="152">
        <v>72490.0</v>
      </c>
      <c r="B1200" s="153" t="s">
        <v>81</v>
      </c>
      <c r="C1200" s="153" t="s">
        <v>82</v>
      </c>
    </row>
    <row r="1201" ht="14.25" customHeight="1">
      <c r="A1201" s="152">
        <v>72570.0</v>
      </c>
      <c r="B1201" s="153" t="s">
        <v>88</v>
      </c>
      <c r="C1201" s="153" t="s">
        <v>83</v>
      </c>
    </row>
    <row r="1202" ht="14.25" customHeight="1">
      <c r="A1202" s="152">
        <v>72605.0</v>
      </c>
      <c r="B1202" s="153" t="s">
        <v>88</v>
      </c>
      <c r="C1202" s="153" t="s">
        <v>84</v>
      </c>
    </row>
    <row r="1203" ht="14.25" customHeight="1">
      <c r="A1203" s="152">
        <v>72626.0</v>
      </c>
      <c r="B1203" s="153" t="s">
        <v>88</v>
      </c>
      <c r="C1203" s="153" t="s">
        <v>85</v>
      </c>
    </row>
    <row r="1204" ht="14.25" customHeight="1">
      <c r="A1204" s="152">
        <v>72639.0</v>
      </c>
      <c r="B1204" s="153" t="s">
        <v>78</v>
      </c>
      <c r="C1204" s="153" t="s">
        <v>86</v>
      </c>
    </row>
    <row r="1205" ht="14.25" customHeight="1">
      <c r="A1205" s="152">
        <v>72679.0</v>
      </c>
      <c r="B1205" s="153" t="s">
        <v>81</v>
      </c>
      <c r="C1205" s="153" t="s">
        <v>87</v>
      </c>
    </row>
    <row r="1206" ht="14.25" customHeight="1">
      <c r="A1206" s="149">
        <v>72686.0</v>
      </c>
      <c r="B1206" s="150" t="s">
        <v>81</v>
      </c>
      <c r="C1206" s="150" t="s">
        <v>73</v>
      </c>
    </row>
    <row r="1207" ht="14.25" customHeight="1">
      <c r="A1207" s="149">
        <v>72739.0</v>
      </c>
      <c r="B1207" s="150" t="s">
        <v>72</v>
      </c>
      <c r="C1207" s="150" t="s">
        <v>74</v>
      </c>
    </row>
    <row r="1208" ht="14.25" customHeight="1">
      <c r="A1208" s="149">
        <v>72740.0</v>
      </c>
      <c r="B1208" s="150" t="s">
        <v>75</v>
      </c>
      <c r="C1208" s="150" t="s">
        <v>74</v>
      </c>
    </row>
    <row r="1209" ht="14.25" customHeight="1">
      <c r="A1209" s="149">
        <v>72785.0</v>
      </c>
      <c r="B1209" s="150" t="s">
        <v>76</v>
      </c>
      <c r="C1209" s="150" t="s">
        <v>77</v>
      </c>
    </row>
    <row r="1210" ht="14.25" customHeight="1">
      <c r="A1210" s="149">
        <v>72796.0</v>
      </c>
      <c r="B1210" s="150" t="s">
        <v>75</v>
      </c>
      <c r="C1210" s="150" t="s">
        <v>79</v>
      </c>
    </row>
    <row r="1211" ht="14.25" customHeight="1">
      <c r="A1211" s="149">
        <v>72806.0</v>
      </c>
      <c r="B1211" s="150" t="s">
        <v>76</v>
      </c>
      <c r="C1211" s="150" t="s">
        <v>80</v>
      </c>
    </row>
    <row r="1212" ht="14.25" customHeight="1">
      <c r="A1212" s="149">
        <v>72847.0</v>
      </c>
      <c r="B1212" s="150" t="s">
        <v>81</v>
      </c>
      <c r="C1212" s="150" t="s">
        <v>82</v>
      </c>
    </row>
    <row r="1213" ht="14.25" customHeight="1">
      <c r="A1213" s="149">
        <v>72935.0</v>
      </c>
      <c r="B1213" s="150" t="s">
        <v>72</v>
      </c>
      <c r="C1213" s="150" t="s">
        <v>83</v>
      </c>
    </row>
    <row r="1214" ht="14.25" customHeight="1">
      <c r="A1214" s="149">
        <v>72970.0</v>
      </c>
      <c r="B1214" s="150" t="s">
        <v>72</v>
      </c>
      <c r="C1214" s="150" t="s">
        <v>84</v>
      </c>
    </row>
    <row r="1215" ht="14.25" customHeight="1">
      <c r="A1215" s="149">
        <v>72991.0</v>
      </c>
      <c r="B1215" s="150" t="s">
        <v>72</v>
      </c>
      <c r="C1215" s="150" t="s">
        <v>85</v>
      </c>
    </row>
    <row r="1216" ht="14.25" customHeight="1">
      <c r="A1216" s="149">
        <v>73004.0</v>
      </c>
      <c r="B1216" s="150" t="s">
        <v>88</v>
      </c>
      <c r="C1216" s="150" t="s">
        <v>86</v>
      </c>
    </row>
    <row r="1217" ht="14.25" customHeight="1">
      <c r="A1217" s="149">
        <v>73044.0</v>
      </c>
      <c r="B1217" s="150" t="s">
        <v>76</v>
      </c>
      <c r="C1217" s="150" t="s">
        <v>87</v>
      </c>
    </row>
    <row r="1218" ht="14.25" customHeight="1">
      <c r="A1218" s="155"/>
      <c r="B1218" s="156"/>
      <c r="C1218" s="156"/>
    </row>
  </sheetData>
  <autoFilter ref="$A$1:$C$1217"/>
  <printOptions/>
  <pageMargins bottom="0.75" footer="0.0" header="0.0" left="0.7" right="0.7" top="0.75"/>
  <pageSetup orientation="landscape"/>
  <drawing r:id="rId1"/>
</worksheet>
</file>