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Fswcorp\ceic\BPF\CREDITO CONSIGNADO\PLANEJ VENDAS ACOES COML\DCONSIG_GIG\Intercâmbio\Bruno Lima\Pricing\Convênios e Implantações\FGTS\9. DIVERSOS\Simuladores\"/>
    </mc:Choice>
  </mc:AlternateContent>
  <xr:revisionPtr revIDLastSave="0" documentId="13_ncr:1_{D179A9F7-351F-4314-8914-E1694C330820}" xr6:coauthVersionLast="47" xr6:coauthVersionMax="47" xr10:uidLastSave="{00000000-0000-0000-0000-000000000000}"/>
  <workbookProtection workbookAlgorithmName="SHA-512" workbookHashValue="VPb9K2Wwvc7UVAaNu5ndpHHdo+KZrAg8sNeAQ7rPG9FpTNYtq3P47fHyCjglRtgYMHEUa/huj6SY5j3gkHtZcA==" workbookSaltValue="FOlZUmN+OFCHLItBi3qhjQ==" workbookSpinCount="100000" lockStructure="1"/>
  <bookViews>
    <workbookView xWindow="-120" yWindow="-120" windowWidth="20730" windowHeight="11160" xr2:uid="{CE5537F2-F75F-4435-B608-AC47399A5BDB}"/>
  </bookViews>
  <sheets>
    <sheet name="Simulador" sheetId="1" r:id="rId1"/>
  </sheets>
  <externalReferences>
    <externalReference r:id="rId2"/>
  </externalReferences>
  <definedNames>
    <definedName name="Comissão" localSheetId="0">Simulador!#REF!</definedName>
    <definedName name="Comissão">'[1]Simulador completo'!$B$13</definedName>
    <definedName name="DATA" localSheetId="0">Simulador!$C$5</definedName>
    <definedName name="DATA">[1]Sheet1!$D$2</definedName>
    <definedName name="IOF" localSheetId="0">Simulador!$B$18</definedName>
    <definedName name="IOF">[1]Sheet1!$B$5</definedName>
    <definedName name="solver_adj" localSheetId="0" hidden="1">Simulador!#REF!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Simulador!#REF!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Simulador!#REF!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AXA" localSheetId="0">Simulador!$B$17</definedName>
    <definedName name="TAXA">[1]Sheet1!$B$3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A31" i="1" s="1"/>
  <c r="B13" i="1" s="1"/>
  <c r="B38" i="1"/>
  <c r="B41" i="1" s="1"/>
  <c r="B17" i="1"/>
  <c r="B39" i="1" l="1"/>
  <c r="B40" i="1" s="1"/>
  <c r="B42" i="1" s="1"/>
  <c r="A30" i="1"/>
  <c r="B34" i="1" s="1"/>
  <c r="G37" i="1" l="1"/>
  <c r="H37" i="1"/>
  <c r="E10" i="1" s="1"/>
  <c r="F4" i="1"/>
  <c r="C38" i="1"/>
  <c r="F37" i="1"/>
  <c r="B37" i="1"/>
  <c r="E37" i="1"/>
  <c r="D37" i="1"/>
  <c r="C37" i="1"/>
  <c r="E9" i="1" l="1"/>
  <c r="E6" i="1"/>
  <c r="E7" i="1"/>
  <c r="C39" i="1"/>
  <c r="C40" i="1" s="1"/>
  <c r="C41" i="1"/>
  <c r="E4" i="1"/>
  <c r="B44" i="1"/>
  <c r="E5" i="1"/>
  <c r="E8" i="1"/>
  <c r="C42" i="1" l="1"/>
  <c r="B45" i="1"/>
  <c r="D38" i="1" l="1"/>
  <c r="D39" i="1" s="1"/>
  <c r="D40" i="1" s="1"/>
  <c r="C44" i="1"/>
  <c r="F5" i="1"/>
  <c r="B46" i="1"/>
  <c r="D41" i="1" l="1"/>
  <c r="D42" i="1" s="1"/>
  <c r="C45" i="1"/>
  <c r="C46" i="1" s="1"/>
  <c r="F6" i="1" l="1"/>
  <c r="D44" i="1"/>
  <c r="E38" i="1"/>
  <c r="E41" i="1" l="1"/>
  <c r="E39" i="1"/>
  <c r="E40" i="1" s="1"/>
  <c r="D45" i="1"/>
  <c r="E42" i="1" l="1"/>
  <c r="F7" i="1" s="1"/>
  <c r="D46" i="1"/>
  <c r="F38" i="1" l="1"/>
  <c r="E44" i="1"/>
  <c r="E45" i="1" s="1"/>
  <c r="E46" i="1" s="1"/>
  <c r="F39" i="1" l="1"/>
  <c r="F40" i="1" s="1"/>
  <c r="F41" i="1"/>
  <c r="F42" i="1" l="1"/>
  <c r="G38" i="1" s="1"/>
  <c r="G39" i="1"/>
  <c r="G40" i="1" s="1"/>
  <c r="G41" i="1"/>
  <c r="F44" i="1"/>
  <c r="F8" i="1" l="1"/>
  <c r="G42" i="1"/>
  <c r="F45" i="1"/>
  <c r="F46" i="1" s="1"/>
  <c r="F9" i="1" l="1"/>
  <c r="G44" i="1"/>
  <c r="H38" i="1"/>
  <c r="G45" i="1" l="1"/>
  <c r="H39" i="1"/>
  <c r="H40" i="1" s="1"/>
  <c r="H41" i="1"/>
  <c r="H42" i="1" l="1"/>
  <c r="H44" i="1" s="1"/>
  <c r="F10" i="1"/>
  <c r="I42" i="1"/>
  <c r="G46" i="1"/>
  <c r="H45" i="1" l="1"/>
  <c r="I44" i="1"/>
  <c r="H46" i="1" l="1"/>
  <c r="I46" i="1" s="1"/>
  <c r="I45" i="1"/>
</calcChain>
</file>

<file path=xl/sharedStrings.xml><?xml version="1.0" encoding="utf-8"?>
<sst xmlns="http://schemas.openxmlformats.org/spreadsheetml/2006/main" count="43" uniqueCount="41">
  <si>
    <t>Simulação Antecipação Saque Aniversário FGTS</t>
  </si>
  <si>
    <t>Dados do cliente</t>
  </si>
  <si>
    <t>Preencha aqui</t>
  </si>
  <si>
    <t>Valores estimados para os próximos saques aniversário que podem ser antecipados</t>
  </si>
  <si>
    <t>Saldo FGTS</t>
  </si>
  <si>
    <t>Data da operação/liberação</t>
  </si>
  <si>
    <t>Mês do aniversário do cliente</t>
  </si>
  <si>
    <t>Jul</t>
  </si>
  <si>
    <t>Quantidade de parcelas a antecipar</t>
  </si>
  <si>
    <t>Valor máximo a liberar para o cliente*</t>
  </si>
  <si>
    <r>
      <t xml:space="preserve">*Valor </t>
    </r>
    <r>
      <rPr>
        <u/>
        <sz val="11"/>
        <color theme="1"/>
        <rFont val="Calibri"/>
        <family val="2"/>
        <scheme val="minor"/>
      </rPr>
      <t>estimado</t>
    </r>
    <r>
      <rPr>
        <sz val="11"/>
        <color theme="1"/>
        <rFont val="Calibri"/>
        <family val="2"/>
        <scheme val="minor"/>
      </rPr>
      <t xml:space="preserve"> para liberação para o cliente, a partir do saldo atual do FGTS</t>
    </r>
  </si>
  <si>
    <t>Tx (a.m.)</t>
  </si>
  <si>
    <t>Tx (diária)</t>
  </si>
  <si>
    <t>IOF (diária)</t>
  </si>
  <si>
    <t>Limites das faixas de Saldo (R$)</t>
  </si>
  <si>
    <t>Alíquota</t>
  </si>
  <si>
    <t>Parcela Adicional</t>
  </si>
  <si>
    <t>Parâmetros que determinam ano da primeira "averbação"</t>
  </si>
  <si>
    <t>Mês de aniversário é esse mês ou já passou</t>
  </si>
  <si>
    <t>Aviso: Falta menos de 9 dias úteis para o primeiro dia útil do mês seguinte, que é mês de aniversário, portanto, o próximo saque aniversário não será antecipado.</t>
  </si>
  <si>
    <t>Ano primeiro saque</t>
  </si>
  <si>
    <t>Parcelas</t>
  </si>
  <si>
    <t>Data</t>
  </si>
  <si>
    <t xml:space="preserve">    Alíquota</t>
  </si>
  <si>
    <t xml:space="preserve">    Parcela Alíquota</t>
  </si>
  <si>
    <t xml:space="preserve">    Parcela Adicional</t>
  </si>
  <si>
    <t>Parcela saque Aniversário</t>
  </si>
  <si>
    <t>Valor presente</t>
  </si>
  <si>
    <t>IOF</t>
  </si>
  <si>
    <t>Valor liberado</t>
  </si>
  <si>
    <t>Jan</t>
  </si>
  <si>
    <t>Fev</t>
  </si>
  <si>
    <t>Mar</t>
  </si>
  <si>
    <t>Abr</t>
  </si>
  <si>
    <t>Mai</t>
  </si>
  <si>
    <t>Jun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</si>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</sst>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"/>
    <numFmt numFmtId="165" formatCode="#,##0.00_ ;\-#,##0.00\ "/>
    <numFmt numFmtId="166" formatCode="#,##0;\-#,##0\ 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Itau Display Heavy"/>
      <family val="2"/>
    </font>
    <font>
      <sz val="11"/>
      <color theme="2" tint="-0.899990844447157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i/>
      <sz val="11"/>
      <color theme="2" tint="-0.89999084444715716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theme="4"/>
      </left>
      <right/>
      <top style="medium">
        <color theme="4"/>
      </top>
      <bottom style="dashed">
        <color theme="5"/>
      </bottom>
      <diagonal/>
    </border>
    <border>
      <left/>
      <right style="medium">
        <color theme="4"/>
      </right>
      <top style="medium">
        <color theme="4"/>
      </top>
      <bottom style="dashed">
        <color theme="5"/>
      </bottom>
      <diagonal/>
    </border>
    <border>
      <left style="medium">
        <color theme="4"/>
      </left>
      <right/>
      <top style="dashed">
        <color theme="5"/>
      </top>
      <bottom style="dashed">
        <color theme="5"/>
      </bottom>
      <diagonal/>
    </border>
    <border>
      <left/>
      <right style="medium">
        <color theme="4"/>
      </right>
      <top style="dashed">
        <color theme="5"/>
      </top>
      <bottom style="dashed">
        <color theme="5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dashed">
        <color theme="5"/>
      </top>
      <bottom style="dashed">
        <color theme="4"/>
      </bottom>
      <diagonal/>
    </border>
    <border>
      <left/>
      <right style="medium">
        <color theme="4"/>
      </right>
      <top style="dashed">
        <color theme="5"/>
      </top>
      <bottom style="dashed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0" fillId="0" borderId="0" xfId="0" applyAlignment="1">
      <alignment horizontal="center" vertical="top"/>
    </xf>
    <xf numFmtId="0" fontId="4" fillId="0" borderId="0" xfId="0" applyFont="1"/>
    <xf numFmtId="0" fontId="7" fillId="3" borderId="2" xfId="0" applyFont="1" applyFill="1" applyBorder="1"/>
    <xf numFmtId="14" fontId="4" fillId="0" borderId="0" xfId="0" applyNumberFormat="1" applyFont="1"/>
    <xf numFmtId="0" fontId="7" fillId="3" borderId="4" xfId="0" applyFont="1" applyFill="1" applyBorder="1"/>
    <xf numFmtId="14" fontId="9" fillId="0" borderId="0" xfId="0" applyNumberFormat="1" applyFont="1" applyAlignment="1">
      <alignment horizontal="left" indent="2"/>
    </xf>
    <xf numFmtId="1" fontId="2" fillId="0" borderId="0" xfId="0" applyNumberFormat="1" applyFont="1"/>
    <xf numFmtId="1" fontId="10" fillId="0" borderId="0" xfId="0" applyNumberFormat="1" applyFont="1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164" fontId="7" fillId="3" borderId="3" xfId="0" applyNumberFormat="1" applyFont="1" applyFill="1" applyBorder="1" applyAlignment="1" applyProtection="1">
      <alignment horizontal="center"/>
      <protection locked="0"/>
    </xf>
    <xf numFmtId="14" fontId="7" fillId="3" borderId="5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Alignment="1">
      <alignment horizontal="center"/>
    </xf>
    <xf numFmtId="17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7" fillId="3" borderId="6" xfId="0" applyFont="1" applyFill="1" applyBorder="1"/>
    <xf numFmtId="0" fontId="7" fillId="3" borderId="8" xfId="0" applyFont="1" applyFill="1" applyBorder="1"/>
    <xf numFmtId="14" fontId="7" fillId="3" borderId="9" xfId="0" applyNumberFormat="1" applyFont="1" applyFill="1" applyBorder="1" applyAlignment="1" applyProtection="1">
      <alignment horizontal="center"/>
      <protection locked="0"/>
    </xf>
    <xf numFmtId="1" fontId="7" fillId="3" borderId="7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167" fontId="0" fillId="0" borderId="0" xfId="1" applyNumberFormat="1" applyFont="1"/>
    <xf numFmtId="0" fontId="16" fillId="0" borderId="0" xfId="0" applyFont="1"/>
    <xf numFmtId="9" fontId="11" fillId="0" borderId="0" xfId="2" applyFont="1" applyFill="1" applyBorder="1"/>
    <xf numFmtId="3" fontId="11" fillId="0" borderId="0" xfId="0" applyNumberFormat="1" applyFont="1"/>
    <xf numFmtId="10" fontId="0" fillId="0" borderId="0" xfId="0" applyNumberFormat="1"/>
    <xf numFmtId="0" fontId="0" fillId="0" borderId="0" xfId="0" quotePrefix="1"/>
    <xf numFmtId="165" fontId="0" fillId="0" borderId="0" xfId="0" applyNumberFormat="1"/>
    <xf numFmtId="14" fontId="0" fillId="0" borderId="0" xfId="0" applyNumberFormat="1"/>
    <xf numFmtId="3" fontId="0" fillId="0" borderId="0" xfId="0" applyNumberFormat="1"/>
    <xf numFmtId="3" fontId="16" fillId="0" borderId="0" xfId="0" applyNumberFormat="1" applyFont="1"/>
    <xf numFmtId="0" fontId="11" fillId="0" borderId="0" xfId="0" applyFont="1" applyAlignment="1">
      <alignment horizontal="left" indent="2"/>
    </xf>
    <xf numFmtId="166" fontId="11" fillId="0" borderId="0" xfId="1" applyNumberFormat="1" applyFont="1" applyFill="1" applyBorder="1"/>
    <xf numFmtId="2" fontId="11" fillId="0" borderId="0" xfId="0" applyNumberFormat="1" applyFont="1"/>
    <xf numFmtId="164" fontId="16" fillId="0" borderId="0" xfId="0" applyNumberFormat="1" applyFont="1"/>
    <xf numFmtId="0" fontId="6" fillId="0" borderId="1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106455</xdr:colOff>
      <xdr:row>2</xdr:row>
      <xdr:rowOff>235325</xdr:rowOff>
    </xdr:from>
    <xdr:to>
      <xdr:col>2</xdr:col>
      <xdr:colOff>1064559</xdr:colOff>
      <xdr:row>2</xdr:row>
      <xdr:rowOff>762000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FBC15D2-0328-4794-9BF3-E8527C7B3E4B}"/>
            </a:ext>
          </a:extLst>
        </xdr:cNvPr>
        <xdr:cNvSpPr txBox="1"/>
      </xdr:nvSpPr>
      <xdr:spPr>
        <a:xfrm rot="5400000">
          <a:off x="3863228" y="860052"/>
          <a:ext cx="526675" cy="958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3200">
              <a:solidFill>
                <a:schemeClr val="bg2">
                  <a:lumMod val="50000"/>
                </a:schemeClr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➨</a:t>
          </a:r>
          <a:endParaRPr lang="pt-BR" sz="32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179294</xdr:colOff>
      <xdr:row>3</xdr:row>
      <xdr:rowOff>56029</xdr:rowOff>
    </xdr:from>
    <xdr:to>
      <xdr:col>10</xdr:col>
      <xdr:colOff>481853</xdr:colOff>
      <xdr:row>12</xdr:row>
      <xdr:rowOff>134470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6701C04-9DF3-4427-A8D8-33549FD8F383}"/>
            </a:ext>
          </a:extLst>
        </xdr:cNvPr>
        <xdr:cNvSpPr txBox="1"/>
      </xdr:nvSpPr>
      <xdr:spPr>
        <a:xfrm>
          <a:off x="7275419" y="1722904"/>
          <a:ext cx="3512484" cy="2459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Instruções:</a:t>
          </a:r>
          <a:r>
            <a:rPr lang="pt-BR"/>
            <a:t> </a:t>
          </a:r>
          <a:br>
            <a:rPr lang="pt-BR"/>
          </a:b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Preencha o saldo do FGTS informado pelo cliente</a:t>
          </a:r>
          <a:r>
            <a:rPr lang="pt-BR"/>
            <a:t> </a:t>
          </a:r>
          <a:br>
            <a:rPr lang="pt-BR"/>
          </a:br>
          <a:r>
            <a:rPr lang="pt-BR" baseline="0"/>
            <a:t>     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1.1 O cliente pode consultar o saldo no app do FGTS</a:t>
          </a:r>
          <a:r>
            <a:rPr lang="pt-BR"/>
            <a:t> </a:t>
          </a:r>
          <a:br>
            <a:rPr lang="pt-BR"/>
          </a:b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Preencha a data da operação, ou use a data atual</a:t>
          </a:r>
          <a:r>
            <a:rPr lang="pt-BR"/>
            <a:t> </a:t>
          </a:r>
          <a:br>
            <a:rPr lang="pt-BR"/>
          </a:b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Escolha o mês de aniversário do cliente</a:t>
          </a:r>
          <a:r>
            <a:rPr lang="pt-BR"/>
            <a:t> </a:t>
          </a:r>
        </a:p>
        <a:p>
          <a:endParaRPr lang="pt-BR" sz="1100"/>
        </a:p>
        <a:p>
          <a:r>
            <a:rPr lang="pt-BR" sz="1100" b="1"/>
            <a:t>Obs: O valor máximo a liberar para</a:t>
          </a:r>
          <a:r>
            <a:rPr lang="pt-BR" sz="1100" b="1" baseline="0"/>
            <a:t> o cliente é estimado com base no valor atual do FGTS, pode ser alterado dependendo da data de liberação, do cálculo do IOF ou </a:t>
          </a:r>
          <a:r>
            <a:rPr lang="pt-BR" sz="1100" b="1" u="sng" baseline="0"/>
            <a:t>principalmente</a:t>
          </a:r>
          <a:r>
            <a:rPr lang="pt-BR" sz="1100" b="1" baseline="0"/>
            <a:t> se esse saldo já estiver com algum bloqueio.</a:t>
          </a:r>
          <a:endParaRPr lang="pt-BR" sz="1100" b="1"/>
        </a:p>
      </xdr:txBody>
    </xdr:sp>
    <xdr:clientData/>
  </xdr:twoCellAnchor>
  <xdr:twoCellAnchor>
    <xdr:from>
      <xdr:col>1</xdr:col>
      <xdr:colOff>11206</xdr:colOff>
      <xdr:row>9</xdr:row>
      <xdr:rowOff>33618</xdr:rowOff>
    </xdr:from>
    <xdr:to>
      <xdr:col>2</xdr:col>
      <xdr:colOff>0</xdr:colOff>
      <xdr:row>11</xdr:row>
      <xdr:rowOff>381001</xdr:rowOff>
    </xdr:to>
    <xdr:sp macro="" textlink="I46">
      <xdr:nvSpPr>
        <xdr:cNvPr id="4" name="Retângulo 3">
          <a:extLst>
            <a:ext uri="{FF2B5EF4-FFF2-40B4-BE49-F238E27FC236}">
              <a16:creationId xmlns:a16="http://schemas.microsoft.com/office/drawing/2014/main" id="{9FFA699B-1317-4EE6-B99F-CFC38BFE00CE}"/>
            </a:ext>
          </a:extLst>
        </xdr:cNvPr>
        <xdr:cNvSpPr/>
      </xdr:nvSpPr>
      <xdr:spPr>
        <a:xfrm>
          <a:off x="302559" y="2868706"/>
          <a:ext cx="3238500" cy="728383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DEDEF13-076C-4947-8FF3-91CF49A3AA5D}" type="TxLink">
            <a:rPr lang="en-US" sz="3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R$ 11,673.69</a:t>
          </a:fld>
          <a:endParaRPr lang="pt-BR" sz="36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onectados-my.sharepoint.com/personal/fabio_degani_itau-unibanco_com_br/Documents/Documents/Consignado/00000011%20-%20FGTS/06.%20Simulador%20e%20calculadora/Simul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dor corban"/>
      <sheetName val="Contrato genérico"/>
      <sheetName val="Simulador completo"/>
      <sheetName val="Sheet1"/>
    </sheetNames>
    <sheetDataSet>
      <sheetData sheetId="0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6400"/>
      </a:accent1>
      <a:accent2>
        <a:srgbClr val="ED9600"/>
      </a:accent2>
      <a:accent3>
        <a:srgbClr val="FFC800"/>
      </a:accent3>
      <a:accent4>
        <a:srgbClr val="FFDC00"/>
      </a:accent4>
      <a:accent5>
        <a:srgbClr val="6600FF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EFEB-0ACA-4071-9214-BCCEC7A5E16C}">
  <dimension ref="A1:N59"/>
  <sheetViews>
    <sheetView showGridLines="0" showRowColHeaders="0" tabSelected="1" zoomScale="85" zoomScaleNormal="85" workbookViewId="0">
      <selection activeCell="C4" sqref="C4"/>
    </sheetView>
  </sheetViews>
  <sheetFormatPr defaultColWidth="0" defaultRowHeight="15" zeroHeight="1" x14ac:dyDescent="0.25"/>
  <cols>
    <col min="1" max="1" width="4.42578125" customWidth="1"/>
    <col min="2" max="2" width="48.7109375" customWidth="1"/>
    <col min="3" max="3" width="16.28515625" bestFit="1" customWidth="1"/>
    <col min="4" max="4" width="10.7109375" bestFit="1" customWidth="1"/>
    <col min="5" max="5" width="14.85546875" customWidth="1"/>
    <col min="6" max="6" width="25.7109375" customWidth="1"/>
    <col min="7" max="7" width="11.28515625" style="6" bestFit="1" customWidth="1"/>
    <col min="8" max="8" width="12.28515625" style="6" bestFit="1" customWidth="1"/>
    <col min="9" max="9" width="12.28515625" style="6" customWidth="1"/>
    <col min="10" max="11" width="10.7109375" style="6" bestFit="1" customWidth="1"/>
    <col min="12" max="12" width="10.7109375" hidden="1" customWidth="1"/>
    <col min="13" max="13" width="7" hidden="1" customWidth="1"/>
    <col min="14" max="14" width="0" hidden="1" customWidth="1"/>
    <col min="15" max="16384" width="9.140625" hidden="1"/>
  </cols>
  <sheetData>
    <row r="1" spans="1:11" s="1" customFormat="1" ht="51" customHeight="1" x14ac:dyDescent="0.45">
      <c r="B1" s="2" t="s">
        <v>0</v>
      </c>
      <c r="G1" s="3"/>
      <c r="H1" s="3"/>
      <c r="I1" s="3"/>
      <c r="J1" s="3"/>
      <c r="K1" s="3"/>
    </row>
    <row r="2" spans="1:11" x14ac:dyDescent="0.25"/>
    <row r="3" spans="1:11" ht="65.25" customHeight="1" thickBot="1" x14ac:dyDescent="0.35">
      <c r="B3" s="4" t="s">
        <v>1</v>
      </c>
      <c r="C3" s="5" t="s">
        <v>2</v>
      </c>
      <c r="E3" s="41" t="s">
        <v>3</v>
      </c>
      <c r="F3" s="41"/>
    </row>
    <row r="4" spans="1:11" x14ac:dyDescent="0.25">
      <c r="B4" s="7" t="s">
        <v>4</v>
      </c>
      <c r="C4" s="15">
        <v>25000</v>
      </c>
      <c r="E4" s="18">
        <f>B37</f>
        <v>45474</v>
      </c>
      <c r="F4" s="19">
        <f>B42</f>
        <v>4150</v>
      </c>
      <c r="H4" s="8"/>
    </row>
    <row r="5" spans="1:11" x14ac:dyDescent="0.25">
      <c r="B5" s="9" t="s">
        <v>5</v>
      </c>
      <c r="C5" s="16">
        <v>45261</v>
      </c>
      <c r="E5" s="18">
        <f>C37</f>
        <v>45839</v>
      </c>
      <c r="F5" s="19">
        <f>C42</f>
        <v>3942.5</v>
      </c>
      <c r="H5" s="10"/>
    </row>
    <row r="6" spans="1:11" x14ac:dyDescent="0.25">
      <c r="B6" s="23" t="s">
        <v>6</v>
      </c>
      <c r="C6" s="24" t="s">
        <v>7</v>
      </c>
      <c r="E6" s="18">
        <f>D37</f>
        <v>46204</v>
      </c>
      <c r="F6" s="19">
        <f>D42</f>
        <v>3590.75</v>
      </c>
      <c r="H6" s="8"/>
    </row>
    <row r="7" spans="1:11" ht="15.75" thickBot="1" x14ac:dyDescent="0.3">
      <c r="B7" s="22" t="s">
        <v>8</v>
      </c>
      <c r="C7" s="25">
        <v>7</v>
      </c>
      <c r="D7" s="11">
        <f>VLOOKUP(C6,$A$48:$B$59,2,)</f>
        <v>7</v>
      </c>
      <c r="E7" s="18">
        <f>E37</f>
        <v>46569</v>
      </c>
      <c r="F7" s="19">
        <f>E42</f>
        <v>3147.5124999999998</v>
      </c>
      <c r="H7" s="8"/>
    </row>
    <row r="8" spans="1:11" x14ac:dyDescent="0.25">
      <c r="C8" s="12"/>
      <c r="E8" s="18">
        <f>F37</f>
        <v>46935</v>
      </c>
      <c r="F8" s="19">
        <f>F42</f>
        <v>2675.3856249999999</v>
      </c>
      <c r="H8" s="8"/>
    </row>
    <row r="9" spans="1:11" ht="15.75" x14ac:dyDescent="0.25">
      <c r="B9" s="17" t="s">
        <v>9</v>
      </c>
      <c r="E9" s="18">
        <f>G37</f>
        <v>47300</v>
      </c>
      <c r="F9" s="19">
        <f>G42</f>
        <v>2148.7703750000001</v>
      </c>
    </row>
    <row r="10" spans="1:11" x14ac:dyDescent="0.25">
      <c r="B10" s="21"/>
      <c r="E10" s="18">
        <f>H37</f>
        <v>47665</v>
      </c>
      <c r="F10" s="19">
        <f>H42</f>
        <v>1719.0163</v>
      </c>
    </row>
    <row r="11" spans="1:11" x14ac:dyDescent="0.25">
      <c r="E11" s="20"/>
      <c r="F11" s="20"/>
      <c r="H11" s="8"/>
    </row>
    <row r="12" spans="1:11" ht="73.5" customHeight="1" x14ac:dyDescent="0.25">
      <c r="B12" s="13" t="s">
        <v>10</v>
      </c>
    </row>
    <row r="13" spans="1:11" x14ac:dyDescent="0.25">
      <c r="B13" s="14" t="str">
        <f>IF(A31=TRUE,B31,"")</f>
        <v/>
      </c>
      <c r="G13"/>
      <c r="H13"/>
      <c r="I13"/>
      <c r="J13"/>
      <c r="K13"/>
    </row>
    <row r="14" spans="1:11" x14ac:dyDescent="0.25">
      <c r="B14" s="26"/>
      <c r="E14" s="27"/>
      <c r="F14" s="27"/>
      <c r="G14" s="27"/>
      <c r="H14" s="27"/>
      <c r="I14" s="27"/>
      <c r="J14" s="27"/>
      <c r="K14"/>
    </row>
    <row r="15" spans="1:11" x14ac:dyDescent="0.25">
      <c r="G15"/>
      <c r="H15"/>
      <c r="I15"/>
      <c r="J15"/>
      <c r="K15"/>
    </row>
    <row r="16" spans="1:11" hidden="1" x14ac:dyDescent="0.25">
      <c r="A16" t="s">
        <v>11</v>
      </c>
      <c r="B16" s="31">
        <v>1.7999999999999999E-2</v>
      </c>
      <c r="G16"/>
      <c r="H16"/>
      <c r="I16"/>
      <c r="J16"/>
      <c r="K16"/>
    </row>
    <row r="17" spans="1:14" hidden="1" x14ac:dyDescent="0.25">
      <c r="A17" t="s">
        <v>12</v>
      </c>
      <c r="B17" s="31">
        <f>(1+B16)^(1/30)-1</f>
        <v>5.9484078526361728E-4</v>
      </c>
      <c r="G17"/>
      <c r="H17"/>
      <c r="I17"/>
      <c r="J17"/>
      <c r="K17"/>
    </row>
    <row r="18" spans="1:14" hidden="1" x14ac:dyDescent="0.25">
      <c r="A18" t="s">
        <v>13</v>
      </c>
      <c r="B18" s="31">
        <v>8.2000000000000001E-5</v>
      </c>
      <c r="G18"/>
      <c r="H18"/>
      <c r="I18"/>
      <c r="J18"/>
      <c r="K18"/>
    </row>
    <row r="19" spans="1:14" hidden="1" x14ac:dyDescent="0.25">
      <c r="G19"/>
      <c r="H19"/>
      <c r="I19"/>
      <c r="J19"/>
      <c r="K19"/>
    </row>
    <row r="20" spans="1:14" hidden="1" x14ac:dyDescent="0.25">
      <c r="A20" t="s">
        <v>14</v>
      </c>
      <c r="B20" t="s">
        <v>15</v>
      </c>
      <c r="C20" t="s">
        <v>16</v>
      </c>
      <c r="G20"/>
      <c r="H20"/>
      <c r="I20"/>
      <c r="J20"/>
      <c r="K20"/>
    </row>
    <row r="21" spans="1:14" hidden="1" x14ac:dyDescent="0.25">
      <c r="A21">
        <v>0</v>
      </c>
      <c r="B21" s="31">
        <v>0.5</v>
      </c>
      <c r="C21">
        <v>0</v>
      </c>
      <c r="G21"/>
      <c r="H21"/>
      <c r="I21"/>
      <c r="J21"/>
      <c r="K21"/>
    </row>
    <row r="22" spans="1:14" hidden="1" x14ac:dyDescent="0.25">
      <c r="A22">
        <v>501</v>
      </c>
      <c r="B22" s="31">
        <v>0.4</v>
      </c>
      <c r="C22">
        <v>50</v>
      </c>
      <c r="G22"/>
      <c r="H22"/>
      <c r="I22"/>
      <c r="J22"/>
      <c r="K22"/>
    </row>
    <row r="23" spans="1:14" hidden="1" x14ac:dyDescent="0.25">
      <c r="A23">
        <v>1001</v>
      </c>
      <c r="B23" s="31">
        <v>0.3</v>
      </c>
      <c r="C23">
        <v>150</v>
      </c>
      <c r="G23"/>
      <c r="H23"/>
      <c r="I23"/>
      <c r="J23"/>
      <c r="K23"/>
    </row>
    <row r="24" spans="1:14" hidden="1" x14ac:dyDescent="0.25">
      <c r="A24">
        <v>5001</v>
      </c>
      <c r="B24" s="31">
        <v>0.2</v>
      </c>
      <c r="C24">
        <v>650</v>
      </c>
      <c r="G24"/>
      <c r="H24"/>
      <c r="I24"/>
      <c r="J24"/>
      <c r="K24"/>
    </row>
    <row r="25" spans="1:14" hidden="1" x14ac:dyDescent="0.25">
      <c r="A25">
        <v>10001</v>
      </c>
      <c r="B25" s="31">
        <v>0.15</v>
      </c>
      <c r="C25">
        <v>1150</v>
      </c>
      <c r="G25"/>
      <c r="H25"/>
      <c r="I25"/>
      <c r="J25"/>
      <c r="K25"/>
    </row>
    <row r="26" spans="1:14" hidden="1" x14ac:dyDescent="0.25">
      <c r="A26">
        <v>15001</v>
      </c>
      <c r="B26" s="31">
        <v>0.1</v>
      </c>
      <c r="C26">
        <v>1900</v>
      </c>
      <c r="G26"/>
      <c r="H26"/>
      <c r="I26"/>
      <c r="J26"/>
      <c r="K26"/>
    </row>
    <row r="27" spans="1:14" hidden="1" x14ac:dyDescent="0.25">
      <c r="A27">
        <v>20001</v>
      </c>
      <c r="B27" s="31">
        <v>0.05</v>
      </c>
      <c r="C27">
        <v>2900</v>
      </c>
      <c r="G27"/>
      <c r="H27"/>
      <c r="I27"/>
      <c r="J27"/>
      <c r="K27"/>
    </row>
    <row r="28" spans="1:14" hidden="1" x14ac:dyDescent="0.25">
      <c r="G28"/>
      <c r="H28"/>
      <c r="I28"/>
      <c r="J28"/>
      <c r="K28"/>
    </row>
    <row r="29" spans="1:14" hidden="1" x14ac:dyDescent="0.25">
      <c r="A29" s="28" t="s">
        <v>17</v>
      </c>
      <c r="G29"/>
      <c r="H29"/>
      <c r="I29"/>
      <c r="J29"/>
      <c r="K29"/>
    </row>
    <row r="30" spans="1:14" hidden="1" x14ac:dyDescent="0.25">
      <c r="A30" t="b">
        <f>D7&lt;=MONTH(DATA)</f>
        <v>1</v>
      </c>
      <c r="B30" t="s">
        <v>18</v>
      </c>
      <c r="G30"/>
      <c r="H30"/>
      <c r="I30"/>
      <c r="J30"/>
      <c r="K30"/>
    </row>
    <row r="31" spans="1:14" hidden="1" x14ac:dyDescent="0.25">
      <c r="A31" t="b">
        <f>AND(NETWORKDAYS(DATA,WORKDAY(EOMONTH(DATA,0),1))&lt;9,MONTH(EOMONTH(DATA,1))=D7)</f>
        <v>0</v>
      </c>
      <c r="B31" t="s">
        <v>19</v>
      </c>
      <c r="G31"/>
      <c r="H31"/>
      <c r="I31"/>
      <c r="J31"/>
      <c r="K31"/>
    </row>
    <row r="32" spans="1:14" hidden="1" x14ac:dyDescent="0.25">
      <c r="A32" s="32"/>
      <c r="G32"/>
      <c r="H32"/>
      <c r="I32"/>
      <c r="J32"/>
      <c r="K32"/>
      <c r="N32" s="33"/>
    </row>
    <row r="33" spans="1:11" hidden="1" x14ac:dyDescent="0.25">
      <c r="B33" t="s">
        <v>20</v>
      </c>
      <c r="G33"/>
      <c r="H33"/>
      <c r="I33"/>
      <c r="J33"/>
      <c r="K33"/>
    </row>
    <row r="34" spans="1:11" hidden="1" x14ac:dyDescent="0.25">
      <c r="B34">
        <f>IF(OR(A30=TRUE,A31=TRUE),YEAR(DATA)+1,YEAR(DATA))</f>
        <v>2024</v>
      </c>
      <c r="G34"/>
      <c r="H34"/>
      <c r="I34"/>
      <c r="J34"/>
      <c r="K34"/>
    </row>
    <row r="35" spans="1:11" hidden="1" x14ac:dyDescent="0.25">
      <c r="B35" s="34"/>
      <c r="G35"/>
      <c r="H35"/>
      <c r="I35"/>
      <c r="J35"/>
      <c r="K35"/>
    </row>
    <row r="36" spans="1:11" hidden="1" x14ac:dyDescent="0.25">
      <c r="A36" t="s">
        <v>21</v>
      </c>
      <c r="B36">
        <v>1</v>
      </c>
      <c r="C36">
        <v>2</v>
      </c>
      <c r="D36">
        <v>3</v>
      </c>
      <c r="E36">
        <v>4</v>
      </c>
      <c r="F36">
        <v>5</v>
      </c>
      <c r="G36">
        <v>6</v>
      </c>
      <c r="H36">
        <v>7</v>
      </c>
      <c r="I36"/>
      <c r="J36"/>
      <c r="K36"/>
    </row>
    <row r="37" spans="1:11" hidden="1" x14ac:dyDescent="0.25">
      <c r="A37" t="s">
        <v>22</v>
      </c>
      <c r="B37" s="34">
        <f>DATE($B$34,$D$7,1)</f>
        <v>45474</v>
      </c>
      <c r="C37" s="34">
        <f>DATE($B$34+1,$D$7,1)</f>
        <v>45839</v>
      </c>
      <c r="D37" s="34">
        <f>DATE($B$34+C36,$D$7,1)</f>
        <v>46204</v>
      </c>
      <c r="E37" s="34">
        <f>DATE($B$34+D36,$D$7,1)</f>
        <v>46569</v>
      </c>
      <c r="F37" s="34">
        <f>DATE($B$34+E36,$D$7,1)</f>
        <v>46935</v>
      </c>
      <c r="G37" s="34">
        <f>DATE($B$34+F36,$D$7,1)</f>
        <v>47300</v>
      </c>
      <c r="H37" s="34">
        <f>DATE($B$34+G36,$D$7,1)</f>
        <v>47665</v>
      </c>
      <c r="I37"/>
      <c r="J37"/>
      <c r="K37"/>
    </row>
    <row r="38" spans="1:11" hidden="1" x14ac:dyDescent="0.25">
      <c r="A38" t="s">
        <v>4</v>
      </c>
      <c r="B38">
        <f>C4</f>
        <v>25000</v>
      </c>
      <c r="C38">
        <f>B38-B42</f>
        <v>20850</v>
      </c>
      <c r="D38">
        <f>C38-C42</f>
        <v>16907.5</v>
      </c>
      <c r="E38">
        <f>D38-D42</f>
        <v>13316.75</v>
      </c>
      <c r="F38">
        <f>E38-E42</f>
        <v>10169.237499999999</v>
      </c>
      <c r="G38">
        <f t="shared" ref="G38:H38" si="0">F38-F42</f>
        <v>7493.8518749999994</v>
      </c>
      <c r="H38">
        <f t="shared" si="0"/>
        <v>5345.0814999999993</v>
      </c>
      <c r="I38"/>
      <c r="J38"/>
      <c r="K38"/>
    </row>
    <row r="39" spans="1:11" hidden="1" x14ac:dyDescent="0.25">
      <c r="A39" s="26" t="s">
        <v>23</v>
      </c>
      <c r="B39" s="29">
        <f>VLOOKUP(B$38,$A$21:$C$27,2,1)</f>
        <v>0.05</v>
      </c>
      <c r="C39" s="29">
        <f>VLOOKUP(C$38,$A$21:$C$27,2,1)</f>
        <v>0.05</v>
      </c>
      <c r="D39" s="29">
        <f>VLOOKUP(D$38,$A$21:$C$27,2,1)</f>
        <v>0.1</v>
      </c>
      <c r="E39" s="29">
        <f>VLOOKUP(E$38,$A$21:$C$27,2,1)</f>
        <v>0.15</v>
      </c>
      <c r="F39" s="29">
        <f>VLOOKUP(F$38,$A$21:$C$27,2,1)</f>
        <v>0.15</v>
      </c>
      <c r="G39" s="29">
        <f t="shared" ref="G39:H39" si="1">VLOOKUP(G$38,$A$21:$C$27,2,1)</f>
        <v>0.2</v>
      </c>
      <c r="H39" s="29">
        <f t="shared" si="1"/>
        <v>0.2</v>
      </c>
      <c r="I39"/>
      <c r="J39"/>
      <c r="K39"/>
    </row>
    <row r="40" spans="1:11" hidden="1" x14ac:dyDescent="0.25">
      <c r="A40" s="26" t="s">
        <v>24</v>
      </c>
      <c r="B40" s="30">
        <f>B38*B39</f>
        <v>1250</v>
      </c>
      <c r="C40" s="30">
        <f>C38*C39</f>
        <v>1042.5</v>
      </c>
      <c r="D40" s="30">
        <f>D38*D39</f>
        <v>1690.75</v>
      </c>
      <c r="E40" s="30">
        <f>E38*E39</f>
        <v>1997.5124999999998</v>
      </c>
      <c r="F40" s="30">
        <f>F38*F39</f>
        <v>1525.3856249999999</v>
      </c>
      <c r="G40" s="30">
        <f t="shared" ref="G40:H40" si="2">G38*G39</f>
        <v>1498.7703750000001</v>
      </c>
      <c r="H40" s="30">
        <f t="shared" si="2"/>
        <v>1069.0163</v>
      </c>
      <c r="I40"/>
      <c r="J40"/>
      <c r="K40"/>
    </row>
    <row r="41" spans="1:11" hidden="1" x14ac:dyDescent="0.25">
      <c r="A41" s="26" t="s">
        <v>25</v>
      </c>
      <c r="B41" s="30">
        <f>VLOOKUP(B$38,$A$21:$C$27,3)</f>
        <v>2900</v>
      </c>
      <c r="C41" s="30">
        <f>VLOOKUP(C$38,$A$21:$C$27,3)</f>
        <v>2900</v>
      </c>
      <c r="D41" s="30">
        <f>VLOOKUP(D$38,$A$21:$C$27,3)</f>
        <v>1900</v>
      </c>
      <c r="E41" s="30">
        <f>VLOOKUP(E$38,$A$21:$C$27,3)</f>
        <v>1150</v>
      </c>
      <c r="F41" s="30">
        <f>VLOOKUP(F$38,$A$21:$C$27,3)</f>
        <v>1150</v>
      </c>
      <c r="G41" s="30">
        <f t="shared" ref="G41:H41" si="3">VLOOKUP(G$38,$A$21:$C$27,3)</f>
        <v>650</v>
      </c>
      <c r="H41" s="30">
        <f t="shared" si="3"/>
        <v>650</v>
      </c>
      <c r="I41"/>
      <c r="J41"/>
      <c r="K41"/>
    </row>
    <row r="42" spans="1:11" hidden="1" x14ac:dyDescent="0.25">
      <c r="A42" t="s">
        <v>26</v>
      </c>
      <c r="B42">
        <f>SUM(B40:B41)</f>
        <v>4150</v>
      </c>
      <c r="C42">
        <f>SUM(C40:C41)</f>
        <v>3942.5</v>
      </c>
      <c r="D42">
        <f>SUM(D40:D41)</f>
        <v>3590.75</v>
      </c>
      <c r="E42">
        <f>SUM(E40:E41)</f>
        <v>3147.5124999999998</v>
      </c>
      <c r="F42" s="35">
        <f>SUM(F40:F41)</f>
        <v>2675.3856249999999</v>
      </c>
      <c r="G42" s="35">
        <f t="shared" ref="G42:H42" si="4">SUM(G40:G41)</f>
        <v>2148.7703750000001</v>
      </c>
      <c r="H42" s="35">
        <f t="shared" si="4"/>
        <v>1719.0163</v>
      </c>
      <c r="I42" s="36">
        <f>SUM(B42:H42)</f>
        <v>21373.934799999999</v>
      </c>
      <c r="J42"/>
      <c r="K42"/>
    </row>
    <row r="43" spans="1:11" hidden="1" x14ac:dyDescent="0.25">
      <c r="G43"/>
      <c r="H43"/>
      <c r="I43" s="35"/>
      <c r="J43"/>
      <c r="K43"/>
    </row>
    <row r="44" spans="1:11" hidden="1" x14ac:dyDescent="0.25">
      <c r="A44" s="37" t="s">
        <v>27</v>
      </c>
      <c r="B44" s="38">
        <f t="shared" ref="B44:H44" si="5">B42/((1+TAXA)^(B37-DATA))</f>
        <v>3656.2751680057554</v>
      </c>
      <c r="C44" s="38">
        <f t="shared" si="5"/>
        <v>2795.7468603458515</v>
      </c>
      <c r="D44" s="38">
        <f t="shared" si="5"/>
        <v>2049.4941388490683</v>
      </c>
      <c r="E44" s="38">
        <f t="shared" si="5"/>
        <v>1445.9868475368044</v>
      </c>
      <c r="F44" s="38">
        <f t="shared" si="5"/>
        <v>988.69053557103837</v>
      </c>
      <c r="G44" s="38">
        <f t="shared" si="5"/>
        <v>639.1449516977566</v>
      </c>
      <c r="H44" s="38">
        <f t="shared" si="5"/>
        <v>411.55200102663406</v>
      </c>
      <c r="I44" s="36">
        <f>SUM(B44:H44)</f>
        <v>11986.890503032908</v>
      </c>
      <c r="J44"/>
      <c r="K44"/>
    </row>
    <row r="45" spans="1:11" hidden="1" x14ac:dyDescent="0.25">
      <c r="A45" s="37" t="s">
        <v>28</v>
      </c>
      <c r="B45" s="39">
        <f t="shared" ref="B45:H45" si="6">MIN(365,B37-DATA)*IOF*B44</f>
        <v>63.860502084388521</v>
      </c>
      <c r="C45" s="39">
        <f t="shared" si="6"/>
        <v>83.676703530151343</v>
      </c>
      <c r="D45" s="39">
        <f t="shared" si="6"/>
        <v>61.34135957575262</v>
      </c>
      <c r="E45" s="39">
        <f t="shared" si="6"/>
        <v>43.278386346776557</v>
      </c>
      <c r="F45" s="39">
        <f t="shared" si="6"/>
        <v>29.591507729641179</v>
      </c>
      <c r="G45" s="39">
        <f t="shared" si="6"/>
        <v>19.129608404313856</v>
      </c>
      <c r="H45" s="39">
        <f t="shared" si="6"/>
        <v>12.317751390727159</v>
      </c>
      <c r="I45" s="36">
        <f>SUM(B45:H45)</f>
        <v>313.19581906175119</v>
      </c>
      <c r="J45"/>
      <c r="K45"/>
    </row>
    <row r="46" spans="1:11" hidden="1" x14ac:dyDescent="0.25">
      <c r="A46" t="s">
        <v>29</v>
      </c>
      <c r="B46" s="35">
        <f>B44-B45</f>
        <v>3592.414665921367</v>
      </c>
      <c r="C46" s="35">
        <f>C44-C45</f>
        <v>2712.0701568157001</v>
      </c>
      <c r="D46" s="35">
        <f>D44-D45</f>
        <v>1988.1527792733157</v>
      </c>
      <c r="E46" s="35">
        <f>E44-E45</f>
        <v>1402.7084611900277</v>
      </c>
      <c r="F46" s="35">
        <f>F44-F45</f>
        <v>959.09902784139717</v>
      </c>
      <c r="G46" s="35">
        <f t="shared" ref="G46:H46" si="7">G44-G45</f>
        <v>620.0153432934427</v>
      </c>
      <c r="H46" s="35">
        <f t="shared" si="7"/>
        <v>399.23424963590691</v>
      </c>
      <c r="I46" s="40">
        <f ca="1">SUM(OFFSET(B46,0,0,1,C7))</f>
        <v>11673.694683971158</v>
      </c>
      <c r="J46"/>
      <c r="K46"/>
    </row>
    <row r="47" spans="1:11" hidden="1" x14ac:dyDescent="0.25">
      <c r="C47" s="35"/>
      <c r="D47" s="35"/>
      <c r="E47" s="35"/>
      <c r="F47" s="35"/>
      <c r="G47" s="35"/>
      <c r="H47" s="35"/>
      <c r="I47"/>
      <c r="J47"/>
      <c r="K47"/>
    </row>
    <row r="48" spans="1:11" hidden="1" x14ac:dyDescent="0.25">
      <c r="A48" t="s">
        <v>30</v>
      </c>
      <c r="B48">
        <v>1</v>
      </c>
      <c r="G48"/>
      <c r="H48"/>
      <c r="I48"/>
      <c r="J48"/>
      <c r="K48"/>
    </row>
    <row r="49" spans="1:11" hidden="1" x14ac:dyDescent="0.25">
      <c r="A49" t="s">
        <v>31</v>
      </c>
      <c r="B49">
        <v>2</v>
      </c>
      <c r="G49"/>
      <c r="H49"/>
      <c r="I49"/>
      <c r="J49"/>
      <c r="K49"/>
    </row>
    <row r="50" spans="1:11" hidden="1" x14ac:dyDescent="0.25">
      <c r="A50" t="s">
        <v>32</v>
      </c>
      <c r="B50">
        <v>3</v>
      </c>
      <c r="G50"/>
      <c r="H50"/>
      <c r="I50"/>
      <c r="J50"/>
      <c r="K50"/>
    </row>
    <row r="51" spans="1:11" hidden="1" x14ac:dyDescent="0.25">
      <c r="A51" t="s">
        <v>33</v>
      </c>
      <c r="B51">
        <v>4</v>
      </c>
      <c r="G51"/>
      <c r="H51"/>
      <c r="I51"/>
      <c r="J51"/>
      <c r="K51"/>
    </row>
    <row r="52" spans="1:11" hidden="1" x14ac:dyDescent="0.25">
      <c r="A52" t="s">
        <v>34</v>
      </c>
      <c r="B52">
        <v>5</v>
      </c>
      <c r="G52"/>
      <c r="H52"/>
      <c r="I52"/>
      <c r="J52"/>
      <c r="K52"/>
    </row>
    <row r="53" spans="1:11" hidden="1" x14ac:dyDescent="0.25">
      <c r="A53" t="s">
        <v>35</v>
      </c>
      <c r="B53">
        <v>6</v>
      </c>
      <c r="G53"/>
      <c r="H53"/>
      <c r="I53"/>
      <c r="J53"/>
      <c r="K53"/>
    </row>
    <row r="54" spans="1:11" hidden="1" x14ac:dyDescent="0.25">
      <c r="A54" t="s">
        <v>7</v>
      </c>
      <c r="B54">
        <v>7</v>
      </c>
      <c r="G54"/>
      <c r="H54"/>
      <c r="I54"/>
      <c r="J54"/>
      <c r="K54"/>
    </row>
    <row r="55" spans="1:11" hidden="1" x14ac:dyDescent="0.25">
      <c r="A55" t="s">
        <v>36</v>
      </c>
      <c r="B55">
        <v>8</v>
      </c>
      <c r="G55"/>
      <c r="H55"/>
      <c r="I55"/>
      <c r="J55"/>
      <c r="K55"/>
    </row>
    <row r="56" spans="1:11" hidden="1" x14ac:dyDescent="0.25">
      <c r="A56" t="s">
        <v>37</v>
      </c>
      <c r="B56">
        <v>9</v>
      </c>
      <c r="G56"/>
      <c r="H56"/>
      <c r="I56"/>
      <c r="J56"/>
      <c r="K56"/>
    </row>
    <row r="57" spans="1:11" hidden="1" x14ac:dyDescent="0.25">
      <c r="A57" t="s">
        <v>38</v>
      </c>
      <c r="B57">
        <v>10</v>
      </c>
      <c r="G57"/>
      <c r="H57"/>
      <c r="I57"/>
      <c r="J57"/>
      <c r="K57"/>
    </row>
    <row r="58" spans="1:11" hidden="1" x14ac:dyDescent="0.25">
      <c r="A58" t="s">
        <v>39</v>
      </c>
      <c r="B58">
        <v>11</v>
      </c>
      <c r="G58"/>
      <c r="H58"/>
      <c r="I58"/>
      <c r="J58"/>
      <c r="K58"/>
    </row>
    <row r="59" spans="1:11" hidden="1" x14ac:dyDescent="0.25">
      <c r="A59" t="s">
        <v>40</v>
      </c>
      <c r="B59">
        <v>12</v>
      </c>
      <c r="G59"/>
      <c r="H59"/>
      <c r="I59"/>
      <c r="J59"/>
      <c r="K59"/>
    </row>
  </sheetData>
  <sheetProtection algorithmName="SHA-512" hashValue="gUqI5S8WNitENGDVJIsTY8P5AJMwAJkrAw1ZCNAKrbHx+WalPsjesvK2appuz65uHR2Aai32CKyhNFrNwv9fEA==" saltValue="Z5p8m9UT0RxtgmVtoYonfw==" spinCount="100000" sheet="1" objects="1" scenarios="1"/>
  <mergeCells count="1">
    <mergeCell ref="E3:F3"/>
  </mergeCells>
  <phoneticPr fontId="15" type="noConversion"/>
  <dataValidations count="2">
    <dataValidation type="list" allowBlank="1" showInputMessage="1" showErrorMessage="1" sqref="C6" xr:uid="{DF669784-0AAD-4256-889D-63F1DC134775}">
      <formula1>$A$48:$A$59</formula1>
    </dataValidation>
    <dataValidation type="list" allowBlank="1" showInputMessage="1" showErrorMessage="1" sqref="C7" xr:uid="{3AF1B02B-B2DE-4AF7-A33F-3554834B9558}">
      <formula1>$B$36:$H$36</formula1>
    </dataValidation>
  </dataValidation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Simulador</vt:lpstr>
      <vt:lpstr>Simulador!DATA</vt:lpstr>
      <vt:lpstr>Simulador!IOF</vt:lpstr>
      <vt:lpstr>Simulador!TAXA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Duque Degani</dc:creator>
  <cp:keywords/>
  <dc:description/>
  <cp:lastModifiedBy>Bruno Rafael Borges Lima</cp:lastModifiedBy>
  <cp:revision/>
  <dcterms:created xsi:type="dcterms:W3CDTF">2021-11-26T17:27:52Z</dcterms:created>
  <dcterms:modified xsi:type="dcterms:W3CDTF">2023-12-04T15:52:10Z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c996bf-6aee-415c-aa4c-e35ad0009c67_Enabled">
    <vt:lpwstr>true</vt:lpwstr>
  </property>
  <property fmtid="{D5CDD505-2E9C-101B-9397-08002B2CF9AE}" pid="3" name="MSIP_Label_4fc996bf-6aee-415c-aa4c-e35ad0009c67_SetDate">
    <vt:lpwstr>2022-08-31T14:00:46Z</vt:lpwstr>
  </property>
  <property fmtid="{D5CDD505-2E9C-101B-9397-08002B2CF9AE}" pid="4" name="MSIP_Label_4fc996bf-6aee-415c-aa4c-e35ad0009c67_Method">
    <vt:lpwstr>Standard</vt:lpwstr>
  </property>
  <property fmtid="{D5CDD505-2E9C-101B-9397-08002B2CF9AE}" pid="5" name="MSIP_Label_4fc996bf-6aee-415c-aa4c-e35ad0009c67_Name">
    <vt:lpwstr>Compartilhamento Interno</vt:lpwstr>
  </property>
  <property fmtid="{D5CDD505-2E9C-101B-9397-08002B2CF9AE}" pid="6" name="MSIP_Label_4fc996bf-6aee-415c-aa4c-e35ad0009c67_SiteId">
    <vt:lpwstr>591669a0-183f-49a5-98f4-9aa0d0b63d81</vt:lpwstr>
  </property>
  <property fmtid="{D5CDD505-2E9C-101B-9397-08002B2CF9AE}" pid="7" name="MSIP_Label_4fc996bf-6aee-415c-aa4c-e35ad0009c67_ActionId">
    <vt:lpwstr>dbbf6a03-075d-4ecc-8b09-086efb8a056d</vt:lpwstr>
  </property>
  <property fmtid="{D5CDD505-2E9C-101B-9397-08002B2CF9AE}" pid="8" name="MSIP_Label_4fc996bf-6aee-415c-aa4c-e35ad0009c67_ContentBits">
    <vt:lpwstr>2</vt:lpwstr>
  </property>
</Properties>
</file>